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persons/person.xml" ContentType="application/vnd.ms-excel.person+xml"/>
  <Override PartName="/xl/calcChain.xml" ContentType="application/vnd.openxmlformats-officedocument.spreadsheetml.calcChain+xml"/>
  <Override PartName="/xl/webextensions/taskpanes.xml" ContentType="application/vnd.ms-office.webextensiontaskpanes+xml"/>
  <Override PartName="/xl/webextensions/webextension1.xml" ContentType="application/vnd.ms-office.webextensio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11/relationships/webextensiontaskpanes" Target="xl/webextensions/taskpanes.xml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0517"/>
  <workbookPr defaultThemeVersion="202300"/>
  <mc:AlternateContent xmlns:mc="http://schemas.openxmlformats.org/markup-compatibility/2006">
    <mc:Choice Requires="x15">
      <x15ac:absPath xmlns:x15ac="http://schemas.microsoft.com/office/spreadsheetml/2010/11/ac" url="https://gvaedu-my.sharepoint.com/personal/12003857_edu_gva_es/Documents/Directiva/2026-2027/3_VACANTES/"/>
    </mc:Choice>
  </mc:AlternateContent>
  <xr:revisionPtr revIDLastSave="803" documentId="13_ncr:1_{FD068DC9-8FFA-DC4F-90BD-DF8D530FD901}" xr6:coauthVersionLast="47" xr6:coauthVersionMax="47" xr10:uidLastSave="{96B76F5D-D105-3542-8EA9-DE4DF32B1F56}"/>
  <bookViews>
    <workbookView xWindow="15440" yWindow="2380" windowWidth="26940" windowHeight="21660" activeTab="2" xr2:uid="{3D5291C6-221E-C642-A720-4CE1BCEBB45B}"/>
  </bookViews>
  <sheets>
    <sheet name="Instrucciones" sheetId="26" r:id="rId1"/>
    <sheet name="Configuración" sheetId="1" r:id="rId2"/>
    <sheet name="Control" sheetId="2" r:id="rId3"/>
    <sheet name="F01 NP1-1Adj - Readmisión" sheetId="3" r:id="rId4"/>
    <sheet name="F02 NP1-1Adj - PPAA" sheetId="4" r:id="rId5"/>
    <sheet name="F03 NP2-1Adj - Readmisión" sheetId="5" r:id="rId6"/>
    <sheet name="F04 NP2A-1Adj - PPAA" sheetId="6" r:id="rId7"/>
    <sheet name="F05 NP2A-1Adj - Cambio Especial" sheetId="7" r:id="rId8"/>
    <sheet name="F06 NP2B-1Adj - PPAA" sheetId="8" r:id="rId9"/>
    <sheet name="F07 NP3-1Adj - Readmisión" sheetId="9" r:id="rId10"/>
    <sheet name="F08 NP3-1Adj - PPAA" sheetId="10" r:id="rId11"/>
    <sheet name="F09 NP4-1Adj - Readmisión" sheetId="11" r:id="rId12"/>
    <sheet name="F10 NP4-1Adj - PPAA" sheetId="12" r:id="rId13"/>
    <sheet name="F11 NP4-1Adj - Cambio Especiali" sheetId="13" r:id="rId14"/>
    <sheet name="F12 NP1-2Adj - Traslado" sheetId="14" r:id="rId15"/>
    <sheet name="F13 NP1-2Adj - Readmisión otros" sheetId="15" r:id="rId16"/>
    <sheet name="F14 NP1-2Adj - PPAA otros" sheetId="16" r:id="rId17"/>
    <sheet name="F15 NP2-2Adj - Traslado" sheetId="17" r:id="rId18"/>
    <sheet name="F16 NP2-2Adj - Readmisión otros" sheetId="18" r:id="rId19"/>
    <sheet name="F17 NP2-2Adj - PPAA otros" sheetId="19" r:id="rId20"/>
    <sheet name="F18 NP3-2Adj - Traslado" sheetId="20" r:id="rId21"/>
    <sheet name="F19 NP3-2Adj - Readmisión otros" sheetId="21" r:id="rId22"/>
    <sheet name="F20 NP3-2Adj - PPAA otros" sheetId="22" r:id="rId23"/>
    <sheet name="F21 NP4-2Adj - Traslado" sheetId="23" r:id="rId24"/>
    <sheet name="F22 NP4-2Adj - Readmisión otros" sheetId="24" r:id="rId25"/>
    <sheet name="F23 NP4-2Adj - PPAA otros" sheetId="25" r:id="rId26"/>
  </sheets>
  <definedNames>
    <definedName name="_xlnm.Print_Area" localSheetId="3">'F01 NP1-1Adj - Readmisión'!$A$1:$L$55</definedName>
    <definedName name="_xlnm.Print_Area" localSheetId="4">'F02 NP1-1Adj - PPAA'!$A$1:$L$55</definedName>
    <definedName name="_xlnm.Print_Area" localSheetId="5">'F03 NP2-1Adj - Readmisión'!$A$1:$L$55</definedName>
    <definedName name="_xlnm.Print_Area" localSheetId="6">'F04 NP2A-1Adj - PPAA'!$A$1:$L$55</definedName>
    <definedName name="_xlnm.Print_Area" localSheetId="7">'F05 NP2A-1Adj - Cambio Especial'!$A$1:$L$55</definedName>
    <definedName name="_xlnm.Print_Area" localSheetId="8">'F06 NP2B-1Adj - PPAA'!$A$1:$L$55</definedName>
    <definedName name="_xlnm.Print_Area" localSheetId="9">'F07 NP3-1Adj - Readmisión'!$A$1:$L$55</definedName>
    <definedName name="_xlnm.Print_Area" localSheetId="10">'F08 NP3-1Adj - PPAA'!$A$1:$L$55</definedName>
    <definedName name="_xlnm.Print_Area" localSheetId="11">'F09 NP4-1Adj - Readmisión'!$A$1:$L$55</definedName>
    <definedName name="_xlnm.Print_Area" localSheetId="12">'F10 NP4-1Adj - PPAA'!$A$1:$L$55</definedName>
    <definedName name="_xlnm.Print_Area" localSheetId="13">'F11 NP4-1Adj - Cambio Especiali'!$A$1:$L$55</definedName>
    <definedName name="_xlnm.Print_Area" localSheetId="14">'F12 NP1-2Adj - Traslado'!$A$1:$L$55</definedName>
    <definedName name="_xlnm.Print_Area" localSheetId="15">'F13 NP1-2Adj - Readmisión otros'!$A$1:$L$55</definedName>
    <definedName name="_xlnm.Print_Area" localSheetId="16">'F14 NP1-2Adj - PPAA otros'!$A$1:$L$55</definedName>
    <definedName name="_xlnm.Print_Area" localSheetId="17">'F15 NP2-2Adj - Traslado'!$A$1:$L$55</definedName>
    <definedName name="_xlnm.Print_Area" localSheetId="18">'F16 NP2-2Adj - Readmisión otros'!$A$1:$L$55</definedName>
    <definedName name="_xlnm.Print_Area" localSheetId="19">'F17 NP2-2Adj - PPAA otros'!$A$1:$L$55</definedName>
    <definedName name="_xlnm.Print_Area" localSheetId="20">'F18 NP3-2Adj - Traslado'!$A$1:$L$55</definedName>
    <definedName name="_xlnm.Print_Area" localSheetId="21">'F19 NP3-2Adj - Readmisión otros'!$A$1:$L$55</definedName>
    <definedName name="_xlnm.Print_Area" localSheetId="22">'F20 NP3-2Adj - PPAA otros'!$A$1:$L$55</definedName>
    <definedName name="_xlnm.Print_Area" localSheetId="23">'F21 NP4-2Adj - Traslado'!$A$1:$L$55</definedName>
    <definedName name="_xlnm.Print_Area" localSheetId="24">'F22 NP4-2Adj - Readmisión otros'!$A$1:$L$55</definedName>
    <definedName name="_xlnm.Print_Area" localSheetId="25">'F23 NP4-2Adj - PPAA otros'!$A$1:$L$55</definedName>
    <definedName name="_xlnm.Print_Titles" localSheetId="3">'F01 NP1-1Adj - Readmisión'!$1:$11</definedName>
    <definedName name="_xlnm.Print_Titles" localSheetId="4">'F02 NP1-1Adj - PPAA'!$1:$11</definedName>
    <definedName name="_xlnm.Print_Titles" localSheetId="5">'F03 NP2-1Adj - Readmisión'!$1:$11</definedName>
    <definedName name="_xlnm.Print_Titles" localSheetId="6">'F04 NP2A-1Adj - PPAA'!$1:$11</definedName>
    <definedName name="_xlnm.Print_Titles" localSheetId="7">'F05 NP2A-1Adj - Cambio Especial'!$1:$11</definedName>
    <definedName name="_xlnm.Print_Titles" localSheetId="8">'F06 NP2B-1Adj - PPAA'!$1:$11</definedName>
    <definedName name="_xlnm.Print_Titles" localSheetId="9">'F07 NP3-1Adj - Readmisión'!$1:$11</definedName>
    <definedName name="_xlnm.Print_Titles" localSheetId="10">'F08 NP3-1Adj - PPAA'!$1:$11</definedName>
    <definedName name="_xlnm.Print_Titles" localSheetId="11">'F09 NP4-1Adj - Readmisión'!$1:$11</definedName>
    <definedName name="_xlnm.Print_Titles" localSheetId="12">'F10 NP4-1Adj - PPAA'!$1:$11</definedName>
    <definedName name="_xlnm.Print_Titles" localSheetId="13">'F11 NP4-1Adj - Cambio Especiali'!$1:$11</definedName>
    <definedName name="_xlnm.Print_Titles" localSheetId="14">'F12 NP1-2Adj - Traslado'!$1:$11</definedName>
    <definedName name="_xlnm.Print_Titles" localSheetId="15">'F13 NP1-2Adj - Readmisión otros'!$1:$11</definedName>
    <definedName name="_xlnm.Print_Titles" localSheetId="16">'F14 NP1-2Adj - PPAA otros'!$1:$11</definedName>
    <definedName name="_xlnm.Print_Titles" localSheetId="17">'F15 NP2-2Adj - Traslado'!$1:$11</definedName>
    <definedName name="_xlnm.Print_Titles" localSheetId="18">'F16 NP2-2Adj - Readmisión otros'!$1:$11</definedName>
    <definedName name="_xlnm.Print_Titles" localSheetId="19">'F17 NP2-2Adj - PPAA otros'!$1:$11</definedName>
    <definedName name="_xlnm.Print_Titles" localSheetId="20">'F18 NP3-2Adj - Traslado'!$1:$11</definedName>
    <definedName name="_xlnm.Print_Titles" localSheetId="21">'F19 NP3-2Adj - Readmisión otros'!$1:$11</definedName>
    <definedName name="_xlnm.Print_Titles" localSheetId="22">'F20 NP3-2Adj - PPAA otros'!$1:$11</definedName>
    <definedName name="_xlnm.Print_Titles" localSheetId="23">'F21 NP4-2Adj - Traslado'!$1:$11</definedName>
    <definedName name="_xlnm.Print_Titles" localSheetId="24">'F22 NP4-2Adj - Readmisión otros'!$1:$11</definedName>
    <definedName name="_xlnm.Print_Titles" localSheetId="25">'F23 NP4-2Adj - PPAA otros'!$1:$11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xlwcv="http://schemas.microsoft.com/office/spreadsheetml/2024/workbookCompatibilityVersion" uri="{D14903EA-33C4-47F7-8F05-3474C54BE107}">
      <xlwcv:version setVersion="2"/>
    </ext>
  </extLst>
</workbook>
</file>

<file path=xl/calcChain.xml><?xml version="1.0" encoding="utf-8"?>
<calcChain xmlns="http://schemas.openxmlformats.org/spreadsheetml/2006/main">
  <c r="AD34" i="2" l="1"/>
  <c r="AC34" i="2"/>
  <c r="C34" i="2"/>
  <c r="D34" i="2"/>
  <c r="E34" i="2"/>
  <c r="F34" i="2"/>
  <c r="G34" i="2"/>
  <c r="H34" i="2"/>
  <c r="I34" i="2"/>
  <c r="J34" i="2"/>
  <c r="K34" i="2"/>
  <c r="L34" i="2"/>
  <c r="M34" i="2"/>
  <c r="N34" i="2"/>
  <c r="O34" i="2"/>
  <c r="P34" i="2"/>
  <c r="Q34" i="2"/>
  <c r="R34" i="2"/>
  <c r="S34" i="2"/>
  <c r="T34" i="2"/>
  <c r="U34" i="2"/>
  <c r="V34" i="2"/>
  <c r="W34" i="2"/>
  <c r="X34" i="2"/>
  <c r="Y34" i="2"/>
  <c r="Z34" i="2"/>
  <c r="AA34" i="2"/>
  <c r="AB34" i="2"/>
  <c r="A3" i="25"/>
  <c r="A2" i="25"/>
  <c r="A3" i="24"/>
  <c r="A2" i="24"/>
  <c r="A3" i="23"/>
  <c r="A2" i="23"/>
  <c r="A3" i="22"/>
  <c r="A2" i="22"/>
  <c r="A3" i="21"/>
  <c r="A2" i="21"/>
  <c r="A3" i="20"/>
  <c r="A2" i="20"/>
  <c r="A3" i="19"/>
  <c r="A2" i="19"/>
  <c r="A3" i="18"/>
  <c r="A2" i="18"/>
  <c r="A3" i="17"/>
  <c r="A2" i="17"/>
  <c r="A3" i="16"/>
  <c r="A2" i="16"/>
  <c r="A3" i="15"/>
  <c r="A2" i="15"/>
  <c r="A3" i="14"/>
  <c r="A2" i="14"/>
  <c r="A3" i="13"/>
  <c r="A2" i="13"/>
  <c r="A3" i="12"/>
  <c r="A2" i="12"/>
  <c r="A3" i="11"/>
  <c r="A2" i="11"/>
  <c r="A3" i="10"/>
  <c r="A2" i="10"/>
  <c r="A3" i="9"/>
  <c r="A2" i="9"/>
  <c r="A3" i="8"/>
  <c r="A2" i="8"/>
  <c r="A3" i="7"/>
  <c r="A2" i="7"/>
  <c r="A3" i="6"/>
  <c r="A2" i="6"/>
  <c r="A3" i="5"/>
  <c r="A2" i="5"/>
  <c r="A3" i="4"/>
  <c r="A2" i="4"/>
  <c r="A3" i="3"/>
  <c r="A2" i="3"/>
  <c r="AC4" i="2"/>
  <c r="AD4" i="2" s="1"/>
  <c r="AC5" i="2"/>
  <c r="AD5" i="2" s="1"/>
  <c r="AC6" i="2"/>
  <c r="AD6" i="2" s="1"/>
  <c r="AC7" i="2"/>
  <c r="AD7" i="2" s="1"/>
  <c r="AC8" i="2"/>
  <c r="AD8" i="2" s="1"/>
  <c r="AC9" i="2"/>
  <c r="AD9" i="2" s="1"/>
  <c r="AC10" i="2"/>
  <c r="AD10" i="2" s="1"/>
  <c r="AC11" i="2"/>
  <c r="AD11" i="2" s="1"/>
  <c r="AC12" i="2"/>
  <c r="AD12" i="2" s="1"/>
  <c r="AC13" i="2"/>
  <c r="AD13" i="2" s="1"/>
  <c r="AC14" i="2"/>
  <c r="AD14" i="2" s="1"/>
  <c r="AC15" i="2"/>
  <c r="AD15" i="2" s="1"/>
  <c r="AC16" i="2"/>
  <c r="AD16" i="2" s="1"/>
  <c r="AC17" i="2"/>
  <c r="AD17" i="2" s="1"/>
  <c r="AC18" i="2"/>
  <c r="AD18" i="2" s="1"/>
  <c r="AC19" i="2"/>
  <c r="AD19" i="2" s="1"/>
  <c r="AC20" i="2"/>
  <c r="AD20" i="2" s="1"/>
  <c r="AC21" i="2"/>
  <c r="AD21" i="2" s="1"/>
  <c r="AC22" i="2"/>
  <c r="AD22" i="2" s="1"/>
  <c r="AC23" i="2"/>
  <c r="AD23" i="2" s="1"/>
  <c r="AC24" i="2"/>
  <c r="AD24" i="2" s="1"/>
  <c r="AC25" i="2"/>
  <c r="AD25" i="2" s="1"/>
  <c r="AC26" i="2"/>
  <c r="AD26" i="2" s="1"/>
  <c r="AC27" i="2"/>
  <c r="AD27" i="2" s="1"/>
  <c r="AC28" i="2"/>
  <c r="AD28" i="2" s="1"/>
  <c r="AC29" i="2"/>
  <c r="AD29" i="2" s="1"/>
  <c r="AC30" i="2"/>
  <c r="AD30" i="2" s="1"/>
  <c r="AC31" i="2"/>
  <c r="AD31" i="2" s="1"/>
  <c r="AC32" i="2"/>
  <c r="AD32" i="2" s="1"/>
  <c r="AC33" i="2"/>
  <c r="AD33" i="2" s="1"/>
  <c r="B4" i="2"/>
  <c r="B5" i="2"/>
  <c r="AE5" i="2" s="1"/>
  <c r="B6" i="2"/>
  <c r="AE6" i="2" s="1"/>
  <c r="B7" i="2"/>
  <c r="AE7" i="2" s="1"/>
  <c r="B8" i="2"/>
  <c r="AE8" i="2" s="1"/>
  <c r="B9" i="2"/>
  <c r="AE9" i="2" s="1"/>
  <c r="B10" i="2"/>
  <c r="AE10" i="2" s="1"/>
  <c r="B11" i="2"/>
  <c r="AE11" i="2" s="1"/>
  <c r="B12" i="2"/>
  <c r="AE12" i="2" s="1"/>
  <c r="B13" i="2"/>
  <c r="AE13" i="2" s="1"/>
  <c r="B14" i="2"/>
  <c r="AE14" i="2" s="1"/>
  <c r="B15" i="2"/>
  <c r="AE15" i="2" s="1"/>
  <c r="B16" i="2"/>
  <c r="AE16" i="2" s="1"/>
  <c r="B17" i="2"/>
  <c r="AE17" i="2" s="1"/>
  <c r="B18" i="2"/>
  <c r="AE18" i="2" s="1"/>
  <c r="B19" i="2"/>
  <c r="AE19" i="2" s="1"/>
  <c r="B20" i="2"/>
  <c r="AE20" i="2" s="1"/>
  <c r="B21" i="2"/>
  <c r="AE21" i="2" s="1"/>
  <c r="B22" i="2"/>
  <c r="AE22" i="2" s="1"/>
  <c r="B23" i="2"/>
  <c r="AE23" i="2" s="1"/>
  <c r="B24" i="2"/>
  <c r="AE24" i="2" s="1"/>
  <c r="B25" i="2"/>
  <c r="AE25" i="2" s="1"/>
  <c r="B26" i="2"/>
  <c r="AE26" i="2" s="1"/>
  <c r="B27" i="2"/>
  <c r="AE27" i="2" s="1"/>
  <c r="B28" i="2"/>
  <c r="AE28" i="2" s="1"/>
  <c r="B29" i="2"/>
  <c r="AE29" i="2" s="1"/>
  <c r="B30" i="2"/>
  <c r="AE30" i="2" s="1"/>
  <c r="B31" i="2"/>
  <c r="AE31" i="2" s="1"/>
  <c r="B32" i="2"/>
  <c r="AE32" i="2" s="1"/>
  <c r="B33" i="2"/>
  <c r="AE33" i="2" s="1"/>
  <c r="B26" i="5" l="1" a="1"/>
  <c r="B26" i="5" s="1"/>
  <c r="B28" i="3" a="1"/>
  <c r="B28" i="3" s="1"/>
  <c r="B30" i="3" a="1"/>
  <c r="B30" i="3" s="1"/>
  <c r="B20" i="4" a="1"/>
  <c r="B20" i="4" s="1"/>
  <c r="B35" i="4" a="1"/>
  <c r="B35" i="4" s="1"/>
  <c r="B34" i="12" a="1"/>
  <c r="B34" i="12" s="1"/>
  <c r="B31" i="6" a="1"/>
  <c r="B31" i="6" s="1"/>
  <c r="B37" i="7" a="1"/>
  <c r="B37" i="7" s="1"/>
  <c r="B14" i="9" a="1"/>
  <c r="B14" i="9" s="1"/>
  <c r="B36" i="10" a="1"/>
  <c r="B36" i="10" s="1"/>
  <c r="B21" i="11" a="1"/>
  <c r="B21" i="11" s="1"/>
  <c r="B22" i="4" a="1"/>
  <c r="B22" i="4" s="1"/>
  <c r="B28" i="5" a="1"/>
  <c r="B28" i="5" s="1"/>
  <c r="B34" i="6" a="1"/>
  <c r="B34" i="6" s="1"/>
  <c r="B40" i="7" a="1"/>
  <c r="B40" i="7" s="1"/>
  <c r="B16" i="9" a="1"/>
  <c r="B16" i="9" s="1"/>
  <c r="B33" i="5" a="1"/>
  <c r="B33" i="5" s="1"/>
  <c r="B39" i="6" a="1"/>
  <c r="B39" i="6" s="1"/>
  <c r="B15" i="8" a="1"/>
  <c r="B15" i="8" s="1"/>
  <c r="B23" i="9" a="1"/>
  <c r="B23" i="9" s="1"/>
  <c r="B37" i="11" a="1"/>
  <c r="B37" i="11" s="1"/>
  <c r="B23" i="3" a="1"/>
  <c r="B23" i="3" s="1"/>
  <c r="B29" i="4" a="1"/>
  <c r="B29" i="4" s="1"/>
  <c r="B35" i="5" a="1"/>
  <c r="B35" i="5" s="1"/>
  <c r="B17" i="8" a="1"/>
  <c r="B17" i="8" s="1"/>
  <c r="B16" i="12" a="1"/>
  <c r="B16" i="12" s="1"/>
  <c r="B41" i="5" a="1"/>
  <c r="B41" i="5" s="1"/>
  <c r="B16" i="7" a="1"/>
  <c r="B16" i="7" s="1"/>
  <c r="B23" i="8" a="1"/>
  <c r="B23" i="8" s="1"/>
  <c r="B36" i="9" a="1"/>
  <c r="B36" i="9" s="1"/>
  <c r="B18" i="7" a="1"/>
  <c r="B18" i="7" s="1"/>
  <c r="B25" i="8" a="1"/>
  <c r="B25" i="8" s="1"/>
  <c r="B13" i="10" a="1"/>
  <c r="B13" i="10" s="1"/>
  <c r="A41" i="25" a="1"/>
  <c r="A41" i="25" s="1"/>
  <c r="A31" i="25" a="1"/>
  <c r="A31" i="25" s="1"/>
  <c r="A21" i="25" a="1"/>
  <c r="A21" i="25" s="1"/>
  <c r="A41" i="24" a="1"/>
  <c r="A41" i="24" s="1"/>
  <c r="A31" i="24" a="1"/>
  <c r="A31" i="24" s="1"/>
  <c r="A21" i="24" a="1"/>
  <c r="A21" i="24" s="1"/>
  <c r="A41" i="23" a="1"/>
  <c r="A41" i="23" s="1"/>
  <c r="A31" i="23" a="1"/>
  <c r="A31" i="23" s="1"/>
  <c r="A21" i="23" a="1"/>
  <c r="A21" i="23" s="1"/>
  <c r="A41" i="22" a="1"/>
  <c r="A41" i="22" s="1"/>
  <c r="A40" i="25" a="1"/>
  <c r="A40" i="25" s="1"/>
  <c r="A30" i="25" a="1"/>
  <c r="A30" i="25" s="1"/>
  <c r="A20" i="25" a="1"/>
  <c r="A20" i="25" s="1"/>
  <c r="A40" i="24" a="1"/>
  <c r="A40" i="24" s="1"/>
  <c r="A30" i="24" a="1"/>
  <c r="A30" i="24" s="1"/>
  <c r="A20" i="24" a="1"/>
  <c r="A20" i="24" s="1"/>
  <c r="A40" i="23" a="1"/>
  <c r="A40" i="23" s="1"/>
  <c r="A30" i="23" a="1"/>
  <c r="A30" i="23" s="1"/>
  <c r="A20" i="23" a="1"/>
  <c r="A20" i="23" s="1"/>
  <c r="A40" i="22" a="1"/>
  <c r="A40" i="22" s="1"/>
  <c r="A30" i="22" a="1"/>
  <c r="A30" i="22" s="1"/>
  <c r="A20" i="22" a="1"/>
  <c r="A20" i="22" s="1"/>
  <c r="A40" i="21" a="1"/>
  <c r="A40" i="21" s="1"/>
  <c r="A30" i="21" a="1"/>
  <c r="A30" i="21" s="1"/>
  <c r="A20" i="21" a="1"/>
  <c r="A20" i="21" s="1"/>
  <c r="A40" i="20" a="1"/>
  <c r="A40" i="20" s="1"/>
  <c r="A30" i="20" a="1"/>
  <c r="A30" i="20" s="1"/>
  <c r="A20" i="20" a="1"/>
  <c r="A20" i="20" s="1"/>
  <c r="A40" i="19" a="1"/>
  <c r="A40" i="19" s="1"/>
  <c r="A30" i="19" a="1"/>
  <c r="A30" i="19" s="1"/>
  <c r="A20" i="19" a="1"/>
  <c r="A20" i="19" s="1"/>
  <c r="A40" i="18" a="1"/>
  <c r="A40" i="18" s="1"/>
  <c r="A30" i="18" a="1"/>
  <c r="A30" i="18" s="1"/>
  <c r="A20" i="18" a="1"/>
  <c r="A20" i="18" s="1"/>
  <c r="A40" i="17" a="1"/>
  <c r="A40" i="17" s="1"/>
  <c r="A30" i="17" a="1"/>
  <c r="A30" i="17" s="1"/>
  <c r="A20" i="17" a="1"/>
  <c r="A20" i="17" s="1"/>
  <c r="A40" i="16" a="1"/>
  <c r="A40" i="16" s="1"/>
  <c r="A30" i="16" a="1"/>
  <c r="A30" i="16" s="1"/>
  <c r="A20" i="16" a="1"/>
  <c r="A20" i="16" s="1"/>
  <c r="A40" i="15" a="1"/>
  <c r="A40" i="15" s="1"/>
  <c r="A30" i="15" a="1"/>
  <c r="A30" i="15" s="1"/>
  <c r="A20" i="15" a="1"/>
  <c r="A20" i="15" s="1"/>
  <c r="A40" i="14" a="1"/>
  <c r="A40" i="14" s="1"/>
  <c r="A30" i="14" a="1"/>
  <c r="A30" i="14" s="1"/>
  <c r="A21" i="14" a="1"/>
  <c r="A21" i="14" s="1"/>
  <c r="A41" i="13" a="1"/>
  <c r="A41" i="13" s="1"/>
  <c r="A31" i="13" a="1"/>
  <c r="A31" i="13" s="1"/>
  <c r="A21" i="13" a="1"/>
  <c r="A21" i="13" s="1"/>
  <c r="A41" i="12" a="1"/>
  <c r="A41" i="12" s="1"/>
  <c r="A31" i="12" a="1"/>
  <c r="A31" i="12" s="1"/>
  <c r="A21" i="12" a="1"/>
  <c r="A21" i="12" s="1"/>
  <c r="A41" i="11" a="1"/>
  <c r="A41" i="11" s="1"/>
  <c r="A31" i="11" a="1"/>
  <c r="A31" i="11" s="1"/>
  <c r="A21" i="11" a="1"/>
  <c r="A21" i="11" s="1"/>
  <c r="A41" i="10" a="1"/>
  <c r="A41" i="10" s="1"/>
  <c r="A31" i="10" a="1"/>
  <c r="A31" i="10" s="1"/>
  <c r="A21" i="10" a="1"/>
  <c r="A21" i="10" s="1"/>
  <c r="A41" i="9" a="1"/>
  <c r="A41" i="9" s="1"/>
  <c r="A39" i="25" a="1"/>
  <c r="A39" i="25" s="1"/>
  <c r="A29" i="25" a="1"/>
  <c r="A29" i="25" s="1"/>
  <c r="A19" i="25" a="1"/>
  <c r="A19" i="25" s="1"/>
  <c r="A39" i="24" a="1"/>
  <c r="A39" i="24" s="1"/>
  <c r="A29" i="24" a="1"/>
  <c r="A29" i="24" s="1"/>
  <c r="A19" i="24" a="1"/>
  <c r="A19" i="24" s="1"/>
  <c r="A39" i="23" a="1"/>
  <c r="A39" i="23" s="1"/>
  <c r="A29" i="23" a="1"/>
  <c r="A29" i="23" s="1"/>
  <c r="A19" i="23" a="1"/>
  <c r="A19" i="23" s="1"/>
  <c r="A39" i="22" a="1"/>
  <c r="A39" i="22" s="1"/>
  <c r="A29" i="22" a="1"/>
  <c r="A29" i="22" s="1"/>
  <c r="A19" i="22" a="1"/>
  <c r="A19" i="22" s="1"/>
  <c r="A39" i="21" a="1"/>
  <c r="A39" i="21" s="1"/>
  <c r="A29" i="21" a="1"/>
  <c r="A29" i="21" s="1"/>
  <c r="A19" i="21" a="1"/>
  <c r="A19" i="21" s="1"/>
  <c r="A39" i="20" a="1"/>
  <c r="A39" i="20" s="1"/>
  <c r="A29" i="20" a="1"/>
  <c r="A29" i="20" s="1"/>
  <c r="A19" i="20" a="1"/>
  <c r="A19" i="20" s="1"/>
  <c r="A39" i="19" a="1"/>
  <c r="A39" i="19" s="1"/>
  <c r="A29" i="19" a="1"/>
  <c r="A29" i="19" s="1"/>
  <c r="A19" i="19" a="1"/>
  <c r="A19" i="19" s="1"/>
  <c r="A39" i="18" a="1"/>
  <c r="A39" i="18" s="1"/>
  <c r="A29" i="18" a="1"/>
  <c r="A29" i="18" s="1"/>
  <c r="A19" i="18" a="1"/>
  <c r="A19" i="18" s="1"/>
  <c r="A39" i="17" a="1"/>
  <c r="A39" i="17" s="1"/>
  <c r="A29" i="17" a="1"/>
  <c r="A29" i="17" s="1"/>
  <c r="A19" i="17" a="1"/>
  <c r="A19" i="17" s="1"/>
  <c r="A39" i="16" a="1"/>
  <c r="A39" i="16" s="1"/>
  <c r="A29" i="16" a="1"/>
  <c r="A29" i="16" s="1"/>
  <c r="A19" i="16" a="1"/>
  <c r="A19" i="16" s="1"/>
  <c r="A39" i="15" a="1"/>
  <c r="A39" i="15" s="1"/>
  <c r="A29" i="15" a="1"/>
  <c r="A29" i="15" s="1"/>
  <c r="A19" i="15" a="1"/>
  <c r="A19" i="15" s="1"/>
  <c r="A39" i="14" a="1"/>
  <c r="A39" i="14" s="1"/>
  <c r="A29" i="14" a="1"/>
  <c r="A29" i="14" s="1"/>
  <c r="A20" i="14" a="1"/>
  <c r="A20" i="14" s="1"/>
  <c r="A40" i="13" a="1"/>
  <c r="A40" i="13" s="1"/>
  <c r="A30" i="13" a="1"/>
  <c r="A30" i="13" s="1"/>
  <c r="A20" i="13" a="1"/>
  <c r="A20" i="13" s="1"/>
  <c r="A40" i="12" a="1"/>
  <c r="A40" i="12" s="1"/>
  <c r="A30" i="12" a="1"/>
  <c r="A30" i="12" s="1"/>
  <c r="A20" i="12" a="1"/>
  <c r="A20" i="12" s="1"/>
  <c r="A40" i="11" a="1"/>
  <c r="A40" i="11" s="1"/>
  <c r="A30" i="11" a="1"/>
  <c r="A30" i="11" s="1"/>
  <c r="A20" i="11" a="1"/>
  <c r="A20" i="11" s="1"/>
  <c r="A40" i="10" a="1"/>
  <c r="A40" i="10" s="1"/>
  <c r="A30" i="10" a="1"/>
  <c r="A30" i="10" s="1"/>
  <c r="A20" i="10" a="1"/>
  <c r="A20" i="10" s="1"/>
  <c r="A40" i="9" a="1"/>
  <c r="A40" i="9" s="1"/>
  <c r="A30" i="9" a="1"/>
  <c r="A30" i="9" s="1"/>
  <c r="A20" i="9" a="1"/>
  <c r="A20" i="9" s="1"/>
  <c r="A40" i="8" a="1"/>
  <c r="A40" i="8" s="1"/>
  <c r="A30" i="8" a="1"/>
  <c r="A30" i="8" s="1"/>
  <c r="A20" i="8" a="1"/>
  <c r="A20" i="8" s="1"/>
  <c r="A40" i="7" a="1"/>
  <c r="A40" i="7" s="1"/>
  <c r="A30" i="7" a="1"/>
  <c r="A30" i="7" s="1"/>
  <c r="A20" i="7" a="1"/>
  <c r="A20" i="7" s="1"/>
  <c r="A38" i="25" a="1"/>
  <c r="A38" i="25" s="1"/>
  <c r="A28" i="25" a="1"/>
  <c r="A28" i="25" s="1"/>
  <c r="A18" i="25" a="1"/>
  <c r="A18" i="25" s="1"/>
  <c r="A38" i="24" a="1"/>
  <c r="A38" i="24" s="1"/>
  <c r="A28" i="24" a="1"/>
  <c r="A28" i="24" s="1"/>
  <c r="A18" i="24" a="1"/>
  <c r="A18" i="24" s="1"/>
  <c r="A38" i="23" a="1"/>
  <c r="A38" i="23" s="1"/>
  <c r="A28" i="23" a="1"/>
  <c r="A28" i="23" s="1"/>
  <c r="A18" i="23" a="1"/>
  <c r="A18" i="23" s="1"/>
  <c r="A38" i="22" a="1"/>
  <c r="A38" i="22" s="1"/>
  <c r="A28" i="22" a="1"/>
  <c r="A28" i="22" s="1"/>
  <c r="A18" i="22" a="1"/>
  <c r="A18" i="22" s="1"/>
  <c r="A38" i="21" a="1"/>
  <c r="A38" i="21" s="1"/>
  <c r="A28" i="21" a="1"/>
  <c r="A28" i="21" s="1"/>
  <c r="A18" i="21" a="1"/>
  <c r="A18" i="21" s="1"/>
  <c r="A38" i="20" a="1"/>
  <c r="A38" i="20" s="1"/>
  <c r="A28" i="20" a="1"/>
  <c r="A28" i="20" s="1"/>
  <c r="A18" i="20" a="1"/>
  <c r="A18" i="20" s="1"/>
  <c r="A38" i="19" a="1"/>
  <c r="A38" i="19" s="1"/>
  <c r="A28" i="19" a="1"/>
  <c r="A28" i="19" s="1"/>
  <c r="A18" i="19" a="1"/>
  <c r="A18" i="19" s="1"/>
  <c r="A38" i="18" a="1"/>
  <c r="A38" i="18" s="1"/>
  <c r="A28" i="18" a="1"/>
  <c r="A28" i="18" s="1"/>
  <c r="A18" i="18" a="1"/>
  <c r="A18" i="18" s="1"/>
  <c r="A38" i="17" a="1"/>
  <c r="A38" i="17" s="1"/>
  <c r="A28" i="17" a="1"/>
  <c r="A28" i="17" s="1"/>
  <c r="A18" i="17" a="1"/>
  <c r="A18" i="17" s="1"/>
  <c r="A38" i="16" a="1"/>
  <c r="A38" i="16" s="1"/>
  <c r="A28" i="16" a="1"/>
  <c r="A28" i="16" s="1"/>
  <c r="A18" i="16" a="1"/>
  <c r="A18" i="16" s="1"/>
  <c r="A38" i="15" a="1"/>
  <c r="A38" i="15" s="1"/>
  <c r="A28" i="15" a="1"/>
  <c r="A28" i="15" s="1"/>
  <c r="A18" i="15" a="1"/>
  <c r="A18" i="15" s="1"/>
  <c r="A38" i="14" a="1"/>
  <c r="A38" i="14" s="1"/>
  <c r="A28" i="14" a="1"/>
  <c r="A28" i="14" s="1"/>
  <c r="A19" i="14" a="1"/>
  <c r="A19" i="14" s="1"/>
  <c r="A39" i="13" a="1"/>
  <c r="A39" i="13" s="1"/>
  <c r="A29" i="13" a="1"/>
  <c r="A29" i="13" s="1"/>
  <c r="A19" i="13" a="1"/>
  <c r="A19" i="13" s="1"/>
  <c r="A39" i="12" a="1"/>
  <c r="A39" i="12" s="1"/>
  <c r="A29" i="12" a="1"/>
  <c r="A29" i="12" s="1"/>
  <c r="A19" i="12" a="1"/>
  <c r="A19" i="12" s="1"/>
  <c r="A39" i="11" a="1"/>
  <c r="A39" i="11" s="1"/>
  <c r="A29" i="11" a="1"/>
  <c r="A29" i="11" s="1"/>
  <c r="A19" i="11" a="1"/>
  <c r="A19" i="11" s="1"/>
  <c r="A39" i="10" a="1"/>
  <c r="A39" i="10" s="1"/>
  <c r="A29" i="10" a="1"/>
  <c r="A29" i="10" s="1"/>
  <c r="A19" i="10" a="1"/>
  <c r="A19" i="10" s="1"/>
  <c r="A39" i="9" a="1"/>
  <c r="A39" i="9" s="1"/>
  <c r="A29" i="9" a="1"/>
  <c r="A29" i="9" s="1"/>
  <c r="A19" i="9" a="1"/>
  <c r="A19" i="9" s="1"/>
  <c r="A39" i="8" a="1"/>
  <c r="A39" i="8" s="1"/>
  <c r="A29" i="8" a="1"/>
  <c r="A29" i="8" s="1"/>
  <c r="A19" i="8" a="1"/>
  <c r="A19" i="8" s="1"/>
  <c r="A39" i="7" a="1"/>
  <c r="A39" i="7" s="1"/>
  <c r="A29" i="7" a="1"/>
  <c r="A29" i="7" s="1"/>
  <c r="A19" i="7" a="1"/>
  <c r="A19" i="7" s="1"/>
  <c r="A39" i="6" a="1"/>
  <c r="A39" i="6" s="1"/>
  <c r="A29" i="6" a="1"/>
  <c r="A29" i="6" s="1"/>
  <c r="A19" i="6" a="1"/>
  <c r="A19" i="6" s="1"/>
  <c r="A39" i="5" a="1"/>
  <c r="A39" i="5" s="1"/>
  <c r="A29" i="5" a="1"/>
  <c r="A29" i="5" s="1"/>
  <c r="A19" i="5" a="1"/>
  <c r="A19" i="5" s="1"/>
  <c r="A39" i="4" a="1"/>
  <c r="A39" i="4" s="1"/>
  <c r="A30" i="4" a="1"/>
  <c r="A30" i="4" s="1"/>
  <c r="A20" i="4" a="1"/>
  <c r="A20" i="4" s="1"/>
  <c r="A40" i="3" a="1"/>
  <c r="A40" i="3" s="1"/>
  <c r="A31" i="3" a="1"/>
  <c r="A31" i="3" s="1"/>
  <c r="A21" i="3" a="1"/>
  <c r="A21" i="3" s="1"/>
  <c r="B35" i="25" a="1"/>
  <c r="B35" i="25" s="1"/>
  <c r="B27" i="25" a="1"/>
  <c r="B27" i="25" s="1"/>
  <c r="B20" i="25" a="1"/>
  <c r="B20" i="25" s="1"/>
  <c r="B33" i="24" a="1"/>
  <c r="B33" i="24" s="1"/>
  <c r="B24" i="24" a="1"/>
  <c r="B24" i="24" s="1"/>
  <c r="B15" i="24" a="1"/>
  <c r="B15" i="24" s="1"/>
  <c r="B38" i="23" a="1"/>
  <c r="B38" i="23" s="1"/>
  <c r="B31" i="23" a="1"/>
  <c r="B31" i="23" s="1"/>
  <c r="B22" i="23" a="1"/>
  <c r="B22" i="23" s="1"/>
  <c r="B14" i="23" a="1"/>
  <c r="B14" i="23" s="1"/>
  <c r="B35" i="22" a="1"/>
  <c r="B35" i="22" s="1"/>
  <c r="A37" i="25" a="1"/>
  <c r="A37" i="25" s="1"/>
  <c r="A27" i="25" a="1"/>
  <c r="A27" i="25" s="1"/>
  <c r="A17" i="25" a="1"/>
  <c r="A17" i="25" s="1"/>
  <c r="A37" i="24" a="1"/>
  <c r="A37" i="24" s="1"/>
  <c r="A27" i="24" a="1"/>
  <c r="A27" i="24" s="1"/>
  <c r="A17" i="24" a="1"/>
  <c r="A17" i="24" s="1"/>
  <c r="A37" i="23" a="1"/>
  <c r="A37" i="23" s="1"/>
  <c r="A27" i="23" a="1"/>
  <c r="A27" i="23" s="1"/>
  <c r="A17" i="23" a="1"/>
  <c r="A17" i="23" s="1"/>
  <c r="A37" i="22" a="1"/>
  <c r="A37" i="22" s="1"/>
  <c r="A27" i="22" a="1"/>
  <c r="A27" i="22" s="1"/>
  <c r="A17" i="22" a="1"/>
  <c r="A17" i="22" s="1"/>
  <c r="A37" i="21" a="1"/>
  <c r="A37" i="21" s="1"/>
  <c r="A27" i="21" a="1"/>
  <c r="A27" i="21" s="1"/>
  <c r="A17" i="21" a="1"/>
  <c r="A17" i="21" s="1"/>
  <c r="A37" i="20" a="1"/>
  <c r="A37" i="20" s="1"/>
  <c r="A27" i="20" a="1"/>
  <c r="A27" i="20" s="1"/>
  <c r="A17" i="20" a="1"/>
  <c r="A17" i="20" s="1"/>
  <c r="A37" i="19" a="1"/>
  <c r="A37" i="19" s="1"/>
  <c r="A27" i="19" a="1"/>
  <c r="A27" i="19" s="1"/>
  <c r="A17" i="19" a="1"/>
  <c r="A17" i="19" s="1"/>
  <c r="A37" i="18" a="1"/>
  <c r="A37" i="18" s="1"/>
  <c r="A27" i="18" a="1"/>
  <c r="A27" i="18" s="1"/>
  <c r="A17" i="18" a="1"/>
  <c r="A17" i="18" s="1"/>
  <c r="A37" i="17" a="1"/>
  <c r="A37" i="17" s="1"/>
  <c r="A27" i="17" a="1"/>
  <c r="A27" i="17" s="1"/>
  <c r="A17" i="17" a="1"/>
  <c r="A17" i="17" s="1"/>
  <c r="A37" i="16" a="1"/>
  <c r="A37" i="16" s="1"/>
  <c r="A27" i="16" a="1"/>
  <c r="A27" i="16" s="1"/>
  <c r="A17" i="16" a="1"/>
  <c r="A17" i="16" s="1"/>
  <c r="A37" i="15" a="1"/>
  <c r="A37" i="15" s="1"/>
  <c r="A27" i="15" a="1"/>
  <c r="A27" i="15" s="1"/>
  <c r="A17" i="15" a="1"/>
  <c r="A17" i="15" s="1"/>
  <c r="A37" i="14" a="1"/>
  <c r="A37" i="14" s="1"/>
  <c r="A27" i="14" a="1"/>
  <c r="A27" i="14" s="1"/>
  <c r="A18" i="14" a="1"/>
  <c r="A18" i="14" s="1"/>
  <c r="A38" i="13" a="1"/>
  <c r="A38" i="13" s="1"/>
  <c r="A28" i="13" a="1"/>
  <c r="A28" i="13" s="1"/>
  <c r="A18" i="13" a="1"/>
  <c r="A18" i="13" s="1"/>
  <c r="A38" i="12" a="1"/>
  <c r="A38" i="12" s="1"/>
  <c r="A28" i="12" a="1"/>
  <c r="A28" i="12" s="1"/>
  <c r="A18" i="12" a="1"/>
  <c r="A18" i="12" s="1"/>
  <c r="A38" i="11" a="1"/>
  <c r="A38" i="11" s="1"/>
  <c r="A28" i="11" a="1"/>
  <c r="A28" i="11" s="1"/>
  <c r="A18" i="11" a="1"/>
  <c r="A18" i="11" s="1"/>
  <c r="A38" i="10" a="1"/>
  <c r="A38" i="10" s="1"/>
  <c r="A28" i="10" a="1"/>
  <c r="A28" i="10" s="1"/>
  <c r="A18" i="10" a="1"/>
  <c r="A18" i="10" s="1"/>
  <c r="A38" i="9" a="1"/>
  <c r="A38" i="9" s="1"/>
  <c r="A28" i="9" a="1"/>
  <c r="A28" i="9" s="1"/>
  <c r="A18" i="9" a="1"/>
  <c r="A18" i="9" s="1"/>
  <c r="A38" i="8" a="1"/>
  <c r="A38" i="8" s="1"/>
  <c r="A36" i="25" a="1"/>
  <c r="A36" i="25" s="1"/>
  <c r="A26" i="25" a="1"/>
  <c r="A26" i="25" s="1"/>
  <c r="A16" i="25" a="1"/>
  <c r="A16" i="25" s="1"/>
  <c r="A36" i="24" a="1"/>
  <c r="A36" i="24" s="1"/>
  <c r="A26" i="24" a="1"/>
  <c r="A26" i="24" s="1"/>
  <c r="A16" i="24" a="1"/>
  <c r="A16" i="24" s="1"/>
  <c r="A36" i="23" a="1"/>
  <c r="A36" i="23" s="1"/>
  <c r="A26" i="23" a="1"/>
  <c r="A26" i="23" s="1"/>
  <c r="A16" i="23" a="1"/>
  <c r="A16" i="23" s="1"/>
  <c r="A36" i="22" a="1"/>
  <c r="A36" i="22" s="1"/>
  <c r="A35" i="25" a="1"/>
  <c r="A35" i="25" s="1"/>
  <c r="A25" i="25" a="1"/>
  <c r="A25" i="25" s="1"/>
  <c r="A15" i="25" a="1"/>
  <c r="A15" i="25" s="1"/>
  <c r="A35" i="24" a="1"/>
  <c r="A35" i="24" s="1"/>
  <c r="A25" i="24" a="1"/>
  <c r="A25" i="24" s="1"/>
  <c r="A15" i="24" a="1"/>
  <c r="A15" i="24" s="1"/>
  <c r="A35" i="23" a="1"/>
  <c r="A35" i="23" s="1"/>
  <c r="A25" i="23" a="1"/>
  <c r="A25" i="23" s="1"/>
  <c r="A15" i="23" a="1"/>
  <c r="A15" i="23" s="1"/>
  <c r="A35" i="22" a="1"/>
  <c r="A35" i="22" s="1"/>
  <c r="A25" i="22" a="1"/>
  <c r="A25" i="22" s="1"/>
  <c r="A15" i="22" a="1"/>
  <c r="A15" i="22" s="1"/>
  <c r="A35" i="21" a="1"/>
  <c r="A35" i="21" s="1"/>
  <c r="A25" i="21" a="1"/>
  <c r="A25" i="21" s="1"/>
  <c r="A15" i="21" a="1"/>
  <c r="A15" i="21" s="1"/>
  <c r="A35" i="20" a="1"/>
  <c r="A35" i="20" s="1"/>
  <c r="A25" i="20" a="1"/>
  <c r="A25" i="20" s="1"/>
  <c r="A15" i="20" a="1"/>
  <c r="A15" i="20" s="1"/>
  <c r="A35" i="19" a="1"/>
  <c r="A35" i="19" s="1"/>
  <c r="A25" i="19" a="1"/>
  <c r="A25" i="19" s="1"/>
  <c r="A15" i="19" a="1"/>
  <c r="A15" i="19" s="1"/>
  <c r="A35" i="18" a="1"/>
  <c r="A35" i="18" s="1"/>
  <c r="A25" i="18" a="1"/>
  <c r="A25" i="18" s="1"/>
  <c r="A15" i="18" a="1"/>
  <c r="A15" i="18" s="1"/>
  <c r="A35" i="17" a="1"/>
  <c r="A35" i="17" s="1"/>
  <c r="A25" i="17" a="1"/>
  <c r="A25" i="17" s="1"/>
  <c r="A15" i="17" a="1"/>
  <c r="A15" i="17" s="1"/>
  <c r="A35" i="16" a="1"/>
  <c r="A35" i="16" s="1"/>
  <c r="A25" i="16" a="1"/>
  <c r="A25" i="16" s="1"/>
  <c r="A15" i="16" a="1"/>
  <c r="A15" i="16" s="1"/>
  <c r="A35" i="15" a="1"/>
  <c r="A35" i="15" s="1"/>
  <c r="A25" i="15" a="1"/>
  <c r="A25" i="15" s="1"/>
  <c r="A15" i="15" a="1"/>
  <c r="A15" i="15" s="1"/>
  <c r="A35" i="14" a="1"/>
  <c r="A35" i="14" s="1"/>
  <c r="A25" i="14" a="1"/>
  <c r="A25" i="14" s="1"/>
  <c r="A16" i="14" a="1"/>
  <c r="A16" i="14" s="1"/>
  <c r="A36" i="13" a="1"/>
  <c r="A36" i="13" s="1"/>
  <c r="A26" i="13" a="1"/>
  <c r="A26" i="13" s="1"/>
  <c r="A16" i="13" a="1"/>
  <c r="A16" i="13" s="1"/>
  <c r="A36" i="12" a="1"/>
  <c r="A36" i="12" s="1"/>
  <c r="A26" i="12" a="1"/>
  <c r="A26" i="12" s="1"/>
  <c r="A16" i="12" a="1"/>
  <c r="A16" i="12" s="1"/>
  <c r="A36" i="11" a="1"/>
  <c r="A36" i="11" s="1"/>
  <c r="A26" i="11" a="1"/>
  <c r="A26" i="11" s="1"/>
  <c r="A16" i="11" a="1"/>
  <c r="A16" i="11" s="1"/>
  <c r="A36" i="10" a="1"/>
  <c r="A36" i="10" s="1"/>
  <c r="A26" i="10" a="1"/>
  <c r="A26" i="10" s="1"/>
  <c r="A16" i="10" a="1"/>
  <c r="A16" i="10" s="1"/>
  <c r="A36" i="9" a="1"/>
  <c r="A36" i="9" s="1"/>
  <c r="A26" i="9" a="1"/>
  <c r="A26" i="9" s="1"/>
  <c r="A16" i="9" a="1"/>
  <c r="A16" i="9" s="1"/>
  <c r="A36" i="8" a="1"/>
  <c r="A36" i="8" s="1"/>
  <c r="A26" i="8" a="1"/>
  <c r="A26" i="8" s="1"/>
  <c r="A16" i="8" a="1"/>
  <c r="A16" i="8" s="1"/>
  <c r="A36" i="7" a="1"/>
  <c r="A36" i="7" s="1"/>
  <c r="A26" i="7" a="1"/>
  <c r="A26" i="7" s="1"/>
  <c r="A16" i="7" a="1"/>
  <c r="A16" i="7" s="1"/>
  <c r="A36" i="6" a="1"/>
  <c r="A36" i="6" s="1"/>
  <c r="A26" i="6" a="1"/>
  <c r="A26" i="6" s="1"/>
  <c r="A16" i="6" a="1"/>
  <c r="A16" i="6" s="1"/>
  <c r="A36" i="5" a="1"/>
  <c r="A36" i="5" s="1"/>
  <c r="A26" i="5" a="1"/>
  <c r="A26" i="5" s="1"/>
  <c r="A16" i="5" a="1"/>
  <c r="A16" i="5" s="1"/>
  <c r="A37" i="4" a="1"/>
  <c r="A37" i="4" s="1"/>
  <c r="A27" i="4" a="1"/>
  <c r="A27" i="4" s="1"/>
  <c r="A17" i="4" a="1"/>
  <c r="A17" i="4" s="1"/>
  <c r="A37" i="3" a="1"/>
  <c r="A37" i="3" s="1"/>
  <c r="A28" i="3" a="1"/>
  <c r="A28" i="3" s="1"/>
  <c r="A19" i="3" a="1"/>
  <c r="A19" i="3" s="1"/>
  <c r="B40" i="25" a="1"/>
  <c r="B40" i="25" s="1"/>
  <c r="B33" i="25" a="1"/>
  <c r="B33" i="25" s="1"/>
  <c r="B17" i="25" a="1"/>
  <c r="B17" i="25" s="1"/>
  <c r="B39" i="24" a="1"/>
  <c r="B39" i="24" s="1"/>
  <c r="A34" i="25" a="1"/>
  <c r="A34" i="25" s="1"/>
  <c r="A24" i="25" a="1"/>
  <c r="A24" i="25" s="1"/>
  <c r="A14" i="25" a="1"/>
  <c r="A14" i="25" s="1"/>
  <c r="A34" i="24" a="1"/>
  <c r="A34" i="24" s="1"/>
  <c r="A24" i="24" a="1"/>
  <c r="A24" i="24" s="1"/>
  <c r="A14" i="24" a="1"/>
  <c r="A14" i="24" s="1"/>
  <c r="A34" i="23" a="1"/>
  <c r="A34" i="23" s="1"/>
  <c r="A24" i="23" a="1"/>
  <c r="A24" i="23" s="1"/>
  <c r="A14" i="23" a="1"/>
  <c r="A14" i="23" s="1"/>
  <c r="A34" i="22" a="1"/>
  <c r="A34" i="22" s="1"/>
  <c r="A24" i="22" a="1"/>
  <c r="A24" i="22" s="1"/>
  <c r="A14" i="22" a="1"/>
  <c r="A14" i="22" s="1"/>
  <c r="A34" i="21" a="1"/>
  <c r="A34" i="21" s="1"/>
  <c r="A24" i="21" a="1"/>
  <c r="A24" i="21" s="1"/>
  <c r="A14" i="21" a="1"/>
  <c r="A14" i="21" s="1"/>
  <c r="A34" i="20" a="1"/>
  <c r="A34" i="20" s="1"/>
  <c r="A24" i="20" a="1"/>
  <c r="A24" i="20" s="1"/>
  <c r="A14" i="20" a="1"/>
  <c r="A14" i="20" s="1"/>
  <c r="A34" i="19" a="1"/>
  <c r="A34" i="19" s="1"/>
  <c r="A24" i="19" a="1"/>
  <c r="A24" i="19" s="1"/>
  <c r="A14" i="19" a="1"/>
  <c r="A14" i="19" s="1"/>
  <c r="A34" i="18" a="1"/>
  <c r="A34" i="18" s="1"/>
  <c r="A24" i="18" a="1"/>
  <c r="A24" i="18" s="1"/>
  <c r="A14" i="18" a="1"/>
  <c r="A14" i="18" s="1"/>
  <c r="A34" i="17" a="1"/>
  <c r="A34" i="17" s="1"/>
  <c r="A24" i="17" a="1"/>
  <c r="A24" i="17" s="1"/>
  <c r="A14" i="17" a="1"/>
  <c r="A14" i="17" s="1"/>
  <c r="A34" i="16" a="1"/>
  <c r="A34" i="16" s="1"/>
  <c r="A24" i="16" a="1"/>
  <c r="A24" i="16" s="1"/>
  <c r="A14" i="16" a="1"/>
  <c r="A14" i="16" s="1"/>
  <c r="A34" i="15" a="1"/>
  <c r="A34" i="15" s="1"/>
  <c r="A24" i="15" a="1"/>
  <c r="A24" i="15" s="1"/>
  <c r="A14" i="15" a="1"/>
  <c r="A14" i="15" s="1"/>
  <c r="A34" i="14" a="1"/>
  <c r="A34" i="14" s="1"/>
  <c r="A24" i="14" a="1"/>
  <c r="A24" i="14" s="1"/>
  <c r="A15" i="14" a="1"/>
  <c r="A15" i="14" s="1"/>
  <c r="A35" i="13" a="1"/>
  <c r="A35" i="13" s="1"/>
  <c r="A25" i="13" a="1"/>
  <c r="A25" i="13" s="1"/>
  <c r="A15" i="13" a="1"/>
  <c r="A15" i="13" s="1"/>
  <c r="A35" i="12" a="1"/>
  <c r="A35" i="12" s="1"/>
  <c r="A25" i="12" a="1"/>
  <c r="A25" i="12" s="1"/>
  <c r="A15" i="12" a="1"/>
  <c r="A15" i="12" s="1"/>
  <c r="A35" i="11" a="1"/>
  <c r="A35" i="11" s="1"/>
  <c r="A25" i="11" a="1"/>
  <c r="A25" i="11" s="1"/>
  <c r="A15" i="11" a="1"/>
  <c r="A15" i="11" s="1"/>
  <c r="A35" i="10" a="1"/>
  <c r="A35" i="10" s="1"/>
  <c r="A25" i="10" a="1"/>
  <c r="A25" i="10" s="1"/>
  <c r="A15" i="10" a="1"/>
  <c r="A15" i="10" s="1"/>
  <c r="A35" i="9" a="1"/>
  <c r="A35" i="9" s="1"/>
  <c r="A25" i="9" a="1"/>
  <c r="A25" i="9" s="1"/>
  <c r="A15" i="9" a="1"/>
  <c r="A15" i="9" s="1"/>
  <c r="A35" i="8" a="1"/>
  <c r="A35" i="8" s="1"/>
  <c r="A25" i="8" a="1"/>
  <c r="A25" i="8" s="1"/>
  <c r="A15" i="8" a="1"/>
  <c r="A15" i="8" s="1"/>
  <c r="A35" i="7" a="1"/>
  <c r="A35" i="7" s="1"/>
  <c r="A25" i="7" a="1"/>
  <c r="A25" i="7" s="1"/>
  <c r="A15" i="7" a="1"/>
  <c r="A15" i="7" s="1"/>
  <c r="A35" i="6" a="1"/>
  <c r="A35" i="6" s="1"/>
  <c r="A25" i="6" a="1"/>
  <c r="A25" i="6" s="1"/>
  <c r="A15" i="6" a="1"/>
  <c r="A15" i="6" s="1"/>
  <c r="A35" i="5" a="1"/>
  <c r="A35" i="5" s="1"/>
  <c r="A25" i="5" a="1"/>
  <c r="A25" i="5" s="1"/>
  <c r="A15" i="5" a="1"/>
  <c r="A15" i="5" s="1"/>
  <c r="A36" i="4" a="1"/>
  <c r="A36" i="4" s="1"/>
  <c r="A26" i="4" a="1"/>
  <c r="A26" i="4" s="1"/>
  <c r="A33" i="25" a="1"/>
  <c r="A33" i="25" s="1"/>
  <c r="A23" i="25" a="1"/>
  <c r="A23" i="25" s="1"/>
  <c r="A13" i="25" a="1"/>
  <c r="A13" i="25" s="1"/>
  <c r="A33" i="24" a="1"/>
  <c r="A33" i="24" s="1"/>
  <c r="A23" i="24" a="1"/>
  <c r="A23" i="24" s="1"/>
  <c r="A13" i="24" a="1"/>
  <c r="A13" i="24" s="1"/>
  <c r="A33" i="23" a="1"/>
  <c r="A33" i="23" s="1"/>
  <c r="A23" i="23" a="1"/>
  <c r="A23" i="23" s="1"/>
  <c r="A13" i="23" a="1"/>
  <c r="A13" i="23" s="1"/>
  <c r="A33" i="22" a="1"/>
  <c r="A33" i="22" s="1"/>
  <c r="A23" i="22" a="1"/>
  <c r="A23" i="22" s="1"/>
  <c r="A13" i="22" a="1"/>
  <c r="A13" i="22" s="1"/>
  <c r="A33" i="21" a="1"/>
  <c r="A33" i="21" s="1"/>
  <c r="A23" i="21" a="1"/>
  <c r="A23" i="21" s="1"/>
  <c r="A13" i="21" a="1"/>
  <c r="A13" i="21" s="1"/>
  <c r="A33" i="20" a="1"/>
  <c r="A33" i="20" s="1"/>
  <c r="A23" i="20" a="1"/>
  <c r="A23" i="20" s="1"/>
  <c r="A13" i="20" a="1"/>
  <c r="A13" i="20" s="1"/>
  <c r="A33" i="19" a="1"/>
  <c r="A33" i="19" s="1"/>
  <c r="A23" i="19" a="1"/>
  <c r="A23" i="19" s="1"/>
  <c r="A13" i="19" a="1"/>
  <c r="A13" i="19" s="1"/>
  <c r="A33" i="18" a="1"/>
  <c r="A33" i="18" s="1"/>
  <c r="A23" i="18" a="1"/>
  <c r="A23" i="18" s="1"/>
  <c r="A13" i="18" a="1"/>
  <c r="A13" i="18" s="1"/>
  <c r="A33" i="17" a="1"/>
  <c r="A33" i="17" s="1"/>
  <c r="A32" i="25" a="1"/>
  <c r="A32" i="25" s="1"/>
  <c r="A22" i="25" a="1"/>
  <c r="A22" i="25" s="1"/>
  <c r="A12" i="25" a="1"/>
  <c r="A12" i="25" s="1"/>
  <c r="A32" i="24" a="1"/>
  <c r="A32" i="24" s="1"/>
  <c r="A22" i="24" a="1"/>
  <c r="A22" i="24" s="1"/>
  <c r="A12" i="24" a="1"/>
  <c r="A12" i="24" s="1"/>
  <c r="A32" i="23" a="1"/>
  <c r="A32" i="23" s="1"/>
  <c r="A22" i="23" a="1"/>
  <c r="A22" i="23" s="1"/>
  <c r="A12" i="23" a="1"/>
  <c r="A12" i="23" s="1"/>
  <c r="A32" i="22" a="1"/>
  <c r="A32" i="22" s="1"/>
  <c r="A22" i="22" a="1"/>
  <c r="A22" i="22" s="1"/>
  <c r="A12" i="22" a="1"/>
  <c r="A12" i="22" s="1"/>
  <c r="A32" i="21" a="1"/>
  <c r="A32" i="21" s="1"/>
  <c r="A22" i="21" a="1"/>
  <c r="A22" i="21" s="1"/>
  <c r="A12" i="21" a="1"/>
  <c r="A12" i="21" s="1"/>
  <c r="A32" i="20" a="1"/>
  <c r="A32" i="20" s="1"/>
  <c r="A22" i="20" a="1"/>
  <c r="A22" i="20" s="1"/>
  <c r="A12" i="20" a="1"/>
  <c r="A12" i="20" s="1"/>
  <c r="A32" i="19" a="1"/>
  <c r="A32" i="19" s="1"/>
  <c r="A22" i="19" a="1"/>
  <c r="A22" i="19" s="1"/>
  <c r="A12" i="19" a="1"/>
  <c r="A12" i="19" s="1"/>
  <c r="A32" i="18" a="1"/>
  <c r="A32" i="18" s="1"/>
  <c r="A22" i="18" a="1"/>
  <c r="A22" i="18" s="1"/>
  <c r="A12" i="18" a="1"/>
  <c r="A12" i="18" s="1"/>
  <c r="A32" i="17" a="1"/>
  <c r="A32" i="17" s="1"/>
  <c r="A22" i="17" a="1"/>
  <c r="A22" i="17" s="1"/>
  <c r="A12" i="17" a="1"/>
  <c r="A12" i="17" s="1"/>
  <c r="A32" i="16" a="1"/>
  <c r="A32" i="16" s="1"/>
  <c r="A22" i="16" a="1"/>
  <c r="A22" i="16" s="1"/>
  <c r="A12" i="16" a="1"/>
  <c r="A12" i="16" s="1"/>
  <c r="A32" i="15" a="1"/>
  <c r="A32" i="15" s="1"/>
  <c r="A22" i="15" a="1"/>
  <c r="A22" i="15" s="1"/>
  <c r="A12" i="15" a="1"/>
  <c r="A12" i="15" s="1"/>
  <c r="A32" i="14" a="1"/>
  <c r="A32" i="14" s="1"/>
  <c r="A13" i="14" a="1"/>
  <c r="A13" i="14" s="1"/>
  <c r="A33" i="13" a="1"/>
  <c r="A33" i="13" s="1"/>
  <c r="A23" i="13" a="1"/>
  <c r="A23" i="13" s="1"/>
  <c r="A13" i="13" a="1"/>
  <c r="A13" i="13" s="1"/>
  <c r="A33" i="12" a="1"/>
  <c r="A33" i="12" s="1"/>
  <c r="A23" i="12" a="1"/>
  <c r="A23" i="12" s="1"/>
  <c r="A13" i="12" a="1"/>
  <c r="A13" i="12" s="1"/>
  <c r="A33" i="11" a="1"/>
  <c r="A33" i="11" s="1"/>
  <c r="A23" i="11" a="1"/>
  <c r="A23" i="11" s="1"/>
  <c r="A13" i="11" a="1"/>
  <c r="A13" i="11" s="1"/>
  <c r="A33" i="10" a="1"/>
  <c r="A33" i="10" s="1"/>
  <c r="A23" i="10" a="1"/>
  <c r="A23" i="10" s="1"/>
  <c r="A13" i="10" a="1"/>
  <c r="A13" i="10" s="1"/>
  <c r="A33" i="9" a="1"/>
  <c r="A33" i="9" s="1"/>
  <c r="A23" i="9" a="1"/>
  <c r="A23" i="9" s="1"/>
  <c r="A13" i="9" a="1"/>
  <c r="A13" i="9" s="1"/>
  <c r="A33" i="8" a="1"/>
  <c r="A33" i="8" s="1"/>
  <c r="A23" i="8" a="1"/>
  <c r="A23" i="8" s="1"/>
  <c r="A13" i="8" a="1"/>
  <c r="A13" i="8" s="1"/>
  <c r="A33" i="7" a="1"/>
  <c r="A33" i="7" s="1"/>
  <c r="A23" i="7" a="1"/>
  <c r="A23" i="7" s="1"/>
  <c r="A13" i="7" a="1"/>
  <c r="A13" i="7" s="1"/>
  <c r="A33" i="6" a="1"/>
  <c r="A33" i="6" s="1"/>
  <c r="A23" i="6" a="1"/>
  <c r="A23" i="6" s="1"/>
  <c r="A13" i="6" a="1"/>
  <c r="A13" i="6" s="1"/>
  <c r="A33" i="5" a="1"/>
  <c r="A33" i="5" s="1"/>
  <c r="A23" i="5" a="1"/>
  <c r="A23" i="5" s="1"/>
  <c r="A13" i="5" a="1"/>
  <c r="A13" i="5" s="1"/>
  <c r="A34" i="4" a="1"/>
  <c r="A34" i="4" s="1"/>
  <c r="A24" i="4" a="1"/>
  <c r="A24" i="4" s="1"/>
  <c r="A14" i="4" a="1"/>
  <c r="A14" i="4" s="1"/>
  <c r="A34" i="3" a="1"/>
  <c r="A34" i="3" s="1"/>
  <c r="A25" i="3" a="1"/>
  <c r="A25" i="3" s="1"/>
  <c r="A16" i="3" a="1"/>
  <c r="A16" i="3" s="1"/>
  <c r="B38" i="25" a="1"/>
  <c r="B38" i="25" s="1"/>
  <c r="B31" i="25" a="1"/>
  <c r="B31" i="25" s="1"/>
  <c r="B14" i="25" a="1"/>
  <c r="B14" i="25" s="1"/>
  <c r="A31" i="22" a="1"/>
  <c r="A31" i="22" s="1"/>
  <c r="A41" i="20" a="1"/>
  <c r="A41" i="20" s="1"/>
  <c r="A21" i="19" a="1"/>
  <c r="A21" i="19" s="1"/>
  <c r="A31" i="17" a="1"/>
  <c r="A31" i="17" s="1"/>
  <c r="A26" i="16" a="1"/>
  <c r="A26" i="16" s="1"/>
  <c r="A23" i="15" a="1"/>
  <c r="A23" i="15" s="1"/>
  <c r="A22" i="14" a="1"/>
  <c r="A22" i="14" s="1"/>
  <c r="A17" i="13" a="1"/>
  <c r="A17" i="13" s="1"/>
  <c r="A14" i="12" a="1"/>
  <c r="A14" i="12" s="1"/>
  <c r="A12" i="11" a="1"/>
  <c r="A12" i="11" s="1"/>
  <c r="A37" i="9" a="1"/>
  <c r="A37" i="9" s="1"/>
  <c r="A12" i="9" a="1"/>
  <c r="A12" i="9" s="1"/>
  <c r="A21" i="8" a="1"/>
  <c r="A21" i="8" s="1"/>
  <c r="A31" i="7" a="1"/>
  <c r="A31" i="7" s="1"/>
  <c r="A41" i="6" a="1"/>
  <c r="A41" i="6" s="1"/>
  <c r="A24" i="6" a="1"/>
  <c r="A24" i="6" s="1"/>
  <c r="A38" i="5" a="1"/>
  <c r="A38" i="5" s="1"/>
  <c r="A21" i="5" a="1"/>
  <c r="A21" i="5" s="1"/>
  <c r="A35" i="4" a="1"/>
  <c r="A35" i="4" s="1"/>
  <c r="A19" i="4" a="1"/>
  <c r="A19" i="4" s="1"/>
  <c r="A35" i="3" a="1"/>
  <c r="A35" i="3" s="1"/>
  <c r="A22" i="3" a="1"/>
  <c r="A22" i="3" s="1"/>
  <c r="B41" i="25" a="1"/>
  <c r="B41" i="25" s="1"/>
  <c r="B30" i="25" a="1"/>
  <c r="B30" i="25" s="1"/>
  <c r="B19" i="25" a="1"/>
  <c r="B19" i="25" s="1"/>
  <c r="B37" i="24" a="1"/>
  <c r="B37" i="24" s="1"/>
  <c r="B27" i="24" a="1"/>
  <c r="B27" i="24" s="1"/>
  <c r="B18" i="24" a="1"/>
  <c r="B18" i="24" s="1"/>
  <c r="B40" i="23" a="1"/>
  <c r="B40" i="23" s="1"/>
  <c r="B12" i="23" a="1"/>
  <c r="B12" i="23" s="1"/>
  <c r="B17" i="22" a="1"/>
  <c r="B17" i="22" s="1"/>
  <c r="B40" i="21" a="1"/>
  <c r="B40" i="21" s="1"/>
  <c r="B23" i="21" a="1"/>
  <c r="B23" i="21" s="1"/>
  <c r="B36" i="20" a="1"/>
  <c r="B36" i="20" s="1"/>
  <c r="B29" i="20" a="1"/>
  <c r="B29" i="20" s="1"/>
  <c r="B26" i="19" a="1"/>
  <c r="B26" i="19" s="1"/>
  <c r="B19" i="19" a="1"/>
  <c r="B19" i="19" s="1"/>
  <c r="B41" i="18" a="1"/>
  <c r="B41" i="18" s="1"/>
  <c r="B33" i="18" a="1"/>
  <c r="B33" i="18" s="1"/>
  <c r="A26" i="22" a="1"/>
  <c r="A26" i="22" s="1"/>
  <c r="A36" i="20" a="1"/>
  <c r="A36" i="20" s="1"/>
  <c r="A16" i="19" a="1"/>
  <c r="A16" i="19" s="1"/>
  <c r="A26" i="17" a="1"/>
  <c r="A26" i="17" s="1"/>
  <c r="A23" i="16" a="1"/>
  <c r="A23" i="16" s="1"/>
  <c r="A21" i="15" a="1"/>
  <c r="A21" i="15" s="1"/>
  <c r="A17" i="14" a="1"/>
  <c r="A17" i="14" s="1"/>
  <c r="A14" i="13" a="1"/>
  <c r="A14" i="13" s="1"/>
  <c r="A12" i="12" a="1"/>
  <c r="A12" i="12" s="1"/>
  <c r="A37" i="10" a="1"/>
  <c r="A37" i="10" s="1"/>
  <c r="A34" i="9" a="1"/>
  <c r="A34" i="9" s="1"/>
  <c r="A41" i="8" a="1"/>
  <c r="A41" i="8" s="1"/>
  <c r="A18" i="8" a="1"/>
  <c r="A18" i="8" s="1"/>
  <c r="A28" i="7" a="1"/>
  <c r="A28" i="7" s="1"/>
  <c r="A40" i="6" a="1"/>
  <c r="A40" i="6" s="1"/>
  <c r="A22" i="6" a="1"/>
  <c r="A22" i="6" s="1"/>
  <c r="A37" i="5" a="1"/>
  <c r="A37" i="5" s="1"/>
  <c r="A20" i="5" a="1"/>
  <c r="A20" i="5" s="1"/>
  <c r="A33" i="4" a="1"/>
  <c r="A33" i="4" s="1"/>
  <c r="A18" i="4" a="1"/>
  <c r="A18" i="4" s="1"/>
  <c r="A33" i="3" a="1"/>
  <c r="A33" i="3" s="1"/>
  <c r="A20" i="3" a="1"/>
  <c r="A20" i="3" s="1"/>
  <c r="A21" i="22" a="1"/>
  <c r="A21" i="22" s="1"/>
  <c r="A31" i="20" a="1"/>
  <c r="A31" i="20" s="1"/>
  <c r="A41" i="18" a="1"/>
  <c r="A41" i="18" s="1"/>
  <c r="A23" i="17" a="1"/>
  <c r="A23" i="17" s="1"/>
  <c r="A21" i="16" a="1"/>
  <c r="A21" i="16" s="1"/>
  <c r="A16" i="15" a="1"/>
  <c r="A16" i="15" s="1"/>
  <c r="A14" i="14" a="1"/>
  <c r="A14" i="14" s="1"/>
  <c r="A12" i="13" a="1"/>
  <c r="A12" i="13" s="1"/>
  <c r="A37" i="11" a="1"/>
  <c r="A37" i="11" s="1"/>
  <c r="A34" i="10" a="1"/>
  <c r="A34" i="10" s="1"/>
  <c r="A32" i="9" a="1"/>
  <c r="A32" i="9" s="1"/>
  <c r="A37" i="8" a="1"/>
  <c r="A37" i="8" s="1"/>
  <c r="A17" i="8" a="1"/>
  <c r="A17" i="8" s="1"/>
  <c r="A27" i="7" a="1"/>
  <c r="A27" i="7" s="1"/>
  <c r="A38" i="6" a="1"/>
  <c r="A38" i="6" s="1"/>
  <c r="A21" i="6" a="1"/>
  <c r="A21" i="6" s="1"/>
  <c r="A34" i="5" a="1"/>
  <c r="A34" i="5" s="1"/>
  <c r="A18" i="5" a="1"/>
  <c r="A18" i="5" s="1"/>
  <c r="A32" i="4" a="1"/>
  <c r="A32" i="4" s="1"/>
  <c r="A16" i="4" a="1"/>
  <c r="A16" i="4" s="1"/>
  <c r="B39" i="25" a="1"/>
  <c r="B39" i="25" s="1"/>
  <c r="B28" i="25" a="1"/>
  <c r="B28" i="25" s="1"/>
  <c r="B16" i="25" a="1"/>
  <c r="B16" i="25" s="1"/>
  <c r="B35" i="24" a="1"/>
  <c r="B35" i="24" s="1"/>
  <c r="B25" i="24" a="1"/>
  <c r="B25" i="24" s="1"/>
  <c r="B16" i="24" a="1"/>
  <c r="B16" i="24" s="1"/>
  <c r="B37" i="23" a="1"/>
  <c r="B37" i="23" s="1"/>
  <c r="B29" i="23" a="1"/>
  <c r="B29" i="23" s="1"/>
  <c r="B20" i="23" a="1"/>
  <c r="B20" i="23" s="1"/>
  <c r="B41" i="22" a="1"/>
  <c r="B41" i="22" s="1"/>
  <c r="B32" i="22" a="1"/>
  <c r="B32" i="22" s="1"/>
  <c r="B15" i="22" a="1"/>
  <c r="B15" i="22" s="1"/>
  <c r="B38" i="21" a="1"/>
  <c r="B38" i="21" s="1"/>
  <c r="B30" i="21" a="1"/>
  <c r="B30" i="21" s="1"/>
  <c r="B27" i="20" a="1"/>
  <c r="B27" i="20" s="1"/>
  <c r="B20" i="20" a="1"/>
  <c r="B20" i="20" s="1"/>
  <c r="B33" i="19" a="1"/>
  <c r="B33" i="19" s="1"/>
  <c r="B17" i="19" a="1"/>
  <c r="B17" i="19" s="1"/>
  <c r="B39" i="18" a="1"/>
  <c r="B39" i="18" s="1"/>
  <c r="B32" i="18" a="1"/>
  <c r="B32" i="18" s="1"/>
  <c r="B15" i="18" a="1"/>
  <c r="B15" i="18" s="1"/>
  <c r="B38" i="17" a="1"/>
  <c r="B38" i="17" s="1"/>
  <c r="B30" i="17" a="1"/>
  <c r="B30" i="17" s="1"/>
  <c r="B16" i="17" a="1"/>
  <c r="B16" i="17" s="1"/>
  <c r="B32" i="16" a="1"/>
  <c r="B32" i="16" s="1"/>
  <c r="B25" i="16" a="1"/>
  <c r="B25" i="16" s="1"/>
  <c r="B17" i="16" a="1"/>
  <c r="B17" i="16" s="1"/>
  <c r="B39" i="15" a="1"/>
  <c r="B39" i="15" s="1"/>
  <c r="A16" i="22" a="1"/>
  <c r="A16" i="22" s="1"/>
  <c r="A26" i="20" a="1"/>
  <c r="A26" i="20" s="1"/>
  <c r="A36" i="18" a="1"/>
  <c r="A36" i="18" s="1"/>
  <c r="A21" i="17" a="1"/>
  <c r="A21" i="17" s="1"/>
  <c r="A16" i="16" a="1"/>
  <c r="A16" i="16" s="1"/>
  <c r="A13" i="15" a="1"/>
  <c r="A13" i="15" s="1"/>
  <c r="A12" i="14" a="1"/>
  <c r="A12" i="14" s="1"/>
  <c r="A37" i="12" a="1"/>
  <c r="A37" i="12" s="1"/>
  <c r="A34" i="11" a="1"/>
  <c r="A34" i="11" s="1"/>
  <c r="A32" i="10" a="1"/>
  <c r="A32" i="10" s="1"/>
  <c r="A31" i="9" a="1"/>
  <c r="A31" i="9" s="1"/>
  <c r="A34" i="8" a="1"/>
  <c r="A34" i="8" s="1"/>
  <c r="A14" i="8" a="1"/>
  <c r="A14" i="8" s="1"/>
  <c r="A24" i="7" a="1"/>
  <c r="A24" i="7" s="1"/>
  <c r="A37" i="6" a="1"/>
  <c r="A37" i="6" s="1"/>
  <c r="A20" i="6" a="1"/>
  <c r="A20" i="6" s="1"/>
  <c r="A32" i="5" a="1"/>
  <c r="A32" i="5" s="1"/>
  <c r="A17" i="5" a="1"/>
  <c r="A17" i="5" s="1"/>
  <c r="A31" i="4" a="1"/>
  <c r="A31" i="4" s="1"/>
  <c r="A15" i="4" a="1"/>
  <c r="A15" i="4" s="1"/>
  <c r="A32" i="3" a="1"/>
  <c r="A32" i="3" s="1"/>
  <c r="A18" i="3" a="1"/>
  <c r="A18" i="3" s="1"/>
  <c r="B37" i="25" a="1"/>
  <c r="B37" i="25" s="1"/>
  <c r="B26" i="25" a="1"/>
  <c r="B26" i="25" s="1"/>
  <c r="B15" i="25" a="1"/>
  <c r="B15" i="25" s="1"/>
  <c r="B36" i="23" a="1"/>
  <c r="B36" i="23" s="1"/>
  <c r="B28" i="23" a="1"/>
  <c r="B28" i="23" s="1"/>
  <c r="B19" i="23" a="1"/>
  <c r="B19" i="23" s="1"/>
  <c r="B40" i="22" a="1"/>
  <c r="B40" i="22" s="1"/>
  <c r="B31" i="22" a="1"/>
  <c r="B31" i="22" s="1"/>
  <c r="B23" i="22" a="1"/>
  <c r="B23" i="22" s="1"/>
  <c r="B14" i="22" a="1"/>
  <c r="B14" i="22" s="1"/>
  <c r="B37" i="21" a="1"/>
  <c r="B37" i="21" s="1"/>
  <c r="B29" i="21" a="1"/>
  <c r="B29" i="21" s="1"/>
  <c r="B21" i="21" a="1"/>
  <c r="B21" i="21" s="1"/>
  <c r="B13" i="21" a="1"/>
  <c r="B13" i="21" s="1"/>
  <c r="B34" i="20" a="1"/>
  <c r="B34" i="20" s="1"/>
  <c r="B26" i="20" a="1"/>
  <c r="B26" i="20" s="1"/>
  <c r="B19" i="20" a="1"/>
  <c r="B19" i="20" s="1"/>
  <c r="B41" i="19" a="1"/>
  <c r="B41" i="19" s="1"/>
  <c r="B32" i="19" a="1"/>
  <c r="B32" i="19" s="1"/>
  <c r="B24" i="19" a="1"/>
  <c r="B24" i="19" s="1"/>
  <c r="B16" i="19" a="1"/>
  <c r="B16" i="19" s="1"/>
  <c r="B38" i="18" a="1"/>
  <c r="B38" i="18" s="1"/>
  <c r="B31" i="18" a="1"/>
  <c r="B31" i="18" s="1"/>
  <c r="B22" i="18" a="1"/>
  <c r="B22" i="18" s="1"/>
  <c r="B37" i="17" a="1"/>
  <c r="B37" i="17" s="1"/>
  <c r="B29" i="17" a="1"/>
  <c r="B29" i="17" s="1"/>
  <c r="B23" i="17" a="1"/>
  <c r="B23" i="17" s="1"/>
  <c r="B15" i="17" a="1"/>
  <c r="B15" i="17" s="1"/>
  <c r="B39" i="16" a="1"/>
  <c r="B39" i="16" s="1"/>
  <c r="B24" i="16" a="1"/>
  <c r="B24" i="16" s="1"/>
  <c r="B16" i="16" a="1"/>
  <c r="B16" i="16" s="1"/>
  <c r="B32" i="15" a="1"/>
  <c r="B32" i="15" s="1"/>
  <c r="B25" i="15" a="1"/>
  <c r="B25" i="15" s="1"/>
  <c r="B18" i="15" a="1"/>
  <c r="B18" i="15" s="1"/>
  <c r="B41" i="14" a="1"/>
  <c r="B41" i="14" s="1"/>
  <c r="B34" i="14" a="1"/>
  <c r="B34" i="14" s="1"/>
  <c r="B26" i="14" a="1"/>
  <c r="B26" i="14" s="1"/>
  <c r="B12" i="14" a="1"/>
  <c r="B12" i="14" s="1"/>
  <c r="B34" i="13" a="1"/>
  <c r="B34" i="13" s="1"/>
  <c r="B27" i="13" a="1"/>
  <c r="B27" i="13" s="1"/>
  <c r="A41" i="21" a="1"/>
  <c r="A41" i="21" s="1"/>
  <c r="A21" i="20" a="1"/>
  <c r="A21" i="20" s="1"/>
  <c r="A31" i="18" a="1"/>
  <c r="A31" i="18" s="1"/>
  <c r="A16" i="17" a="1"/>
  <c r="A16" i="17" s="1"/>
  <c r="A13" i="16" a="1"/>
  <c r="A13" i="16" s="1"/>
  <c r="A41" i="14" a="1"/>
  <c r="A41" i="14" s="1"/>
  <c r="A37" i="13" a="1"/>
  <c r="A37" i="13" s="1"/>
  <c r="A34" i="12" a="1"/>
  <c r="A34" i="12" s="1"/>
  <c r="A32" i="11" a="1"/>
  <c r="A32" i="11" s="1"/>
  <c r="A27" i="10" a="1"/>
  <c r="A27" i="10" s="1"/>
  <c r="A27" i="9" a="1"/>
  <c r="A27" i="9" s="1"/>
  <c r="A32" i="8" a="1"/>
  <c r="A32" i="8" s="1"/>
  <c r="A12" i="8" a="1"/>
  <c r="A12" i="8" s="1"/>
  <c r="A22" i="7" a="1"/>
  <c r="A22" i="7" s="1"/>
  <c r="A34" i="6" a="1"/>
  <c r="A34" i="6" s="1"/>
  <c r="A18" i="6" a="1"/>
  <c r="A18" i="6" s="1"/>
  <c r="A31" i="5" a="1"/>
  <c r="A31" i="5" s="1"/>
  <c r="A14" i="5" a="1"/>
  <c r="A14" i="5" s="1"/>
  <c r="A29" i="4" a="1"/>
  <c r="A29" i="4" s="1"/>
  <c r="A13" i="4" a="1"/>
  <c r="A13" i="4" s="1"/>
  <c r="A30" i="3" a="1"/>
  <c r="A30" i="3" s="1"/>
  <c r="A17" i="3" a="1"/>
  <c r="A17" i="3" s="1"/>
  <c r="B25" i="25" a="1"/>
  <c r="B25" i="25" s="1"/>
  <c r="B34" i="24" a="1"/>
  <c r="B34" i="24" s="1"/>
  <c r="B14" i="24" a="1"/>
  <c r="B14" i="24" s="1"/>
  <c r="B35" i="23" a="1"/>
  <c r="B35" i="23" s="1"/>
  <c r="B27" i="23" a="1"/>
  <c r="B27" i="23" s="1"/>
  <c r="B18" i="23" a="1"/>
  <c r="B18" i="23" s="1"/>
  <c r="B39" i="22" a="1"/>
  <c r="B39" i="22" s="1"/>
  <c r="B30" i="22" a="1"/>
  <c r="B30" i="22" s="1"/>
  <c r="B36" i="21" a="1"/>
  <c r="B36" i="21" s="1"/>
  <c r="B28" i="21" a="1"/>
  <c r="B28" i="21" s="1"/>
  <c r="B20" i="21" a="1"/>
  <c r="B20" i="21" s="1"/>
  <c r="B12" i="21" a="1"/>
  <c r="B12" i="21" s="1"/>
  <c r="B25" i="20" a="1"/>
  <c r="B25" i="20" s="1"/>
  <c r="B18" i="20" a="1"/>
  <c r="B18" i="20" s="1"/>
  <c r="B40" i="19" a="1"/>
  <c r="B40" i="19" s="1"/>
  <c r="B15" i="19" a="1"/>
  <c r="B15" i="19" s="1"/>
  <c r="B37" i="18" a="1"/>
  <c r="B37" i="18" s="1"/>
  <c r="B30" i="18" a="1"/>
  <c r="B30" i="18" s="1"/>
  <c r="B14" i="18" a="1"/>
  <c r="B14" i="18" s="1"/>
  <c r="B36" i="17" a="1"/>
  <c r="B36" i="17" s="1"/>
  <c r="B28" i="17" a="1"/>
  <c r="B28" i="17" s="1"/>
  <c r="B14" i="17" a="1"/>
  <c r="B14" i="17" s="1"/>
  <c r="B38" i="16" a="1"/>
  <c r="B38" i="16" s="1"/>
  <c r="B31" i="16" a="1"/>
  <c r="B31" i="16" s="1"/>
  <c r="B23" i="16" a="1"/>
  <c r="B23" i="16" s="1"/>
  <c r="B15" i="16" a="1"/>
  <c r="B15" i="16" s="1"/>
  <c r="B38" i="15" a="1"/>
  <c r="B38" i="15" s="1"/>
  <c r="B24" i="15" a="1"/>
  <c r="B24" i="15" s="1"/>
  <c r="B17" i="15" a="1"/>
  <c r="B17" i="15" s="1"/>
  <c r="B40" i="14" a="1"/>
  <c r="B40" i="14" s="1"/>
  <c r="B33" i="14" a="1"/>
  <c r="B33" i="14" s="1"/>
  <c r="B25" i="14" a="1"/>
  <c r="B25" i="14" s="1"/>
  <c r="B18" i="14" a="1"/>
  <c r="B18" i="14" s="1"/>
  <c r="B41" i="13" a="1"/>
  <c r="B41" i="13" s="1"/>
  <c r="B20" i="13" a="1"/>
  <c r="B20" i="13" s="1"/>
  <c r="B13" i="13" a="1"/>
  <c r="B13" i="13" s="1"/>
  <c r="B35" i="12" a="1"/>
  <c r="B35" i="12" s="1"/>
  <c r="B21" i="12" a="1"/>
  <c r="B21" i="12" s="1"/>
  <c r="B18" i="11" a="1"/>
  <c r="B18" i="11" s="1"/>
  <c r="B35" i="10" a="1"/>
  <c r="B35" i="10" s="1"/>
  <c r="B28" i="10" a="1"/>
  <c r="B28" i="10" s="1"/>
  <c r="A36" i="21" a="1"/>
  <c r="A36" i="21" s="1"/>
  <c r="A16" i="20" a="1"/>
  <c r="A16" i="20" s="1"/>
  <c r="A26" i="18" a="1"/>
  <c r="A26" i="18" s="1"/>
  <c r="A13" i="17" a="1"/>
  <c r="A13" i="17" s="1"/>
  <c r="A41" i="15" a="1"/>
  <c r="A41" i="15" s="1"/>
  <c r="A36" i="14" a="1"/>
  <c r="A36" i="14" s="1"/>
  <c r="A34" i="13" a="1"/>
  <c r="A34" i="13" s="1"/>
  <c r="A32" i="12" a="1"/>
  <c r="A32" i="12" s="1"/>
  <c r="A27" i="11" a="1"/>
  <c r="A27" i="11" s="1"/>
  <c r="A24" i="10" a="1"/>
  <c r="A24" i="10" s="1"/>
  <c r="A24" i="9" a="1"/>
  <c r="A24" i="9" s="1"/>
  <c r="A31" i="8" a="1"/>
  <c r="A31" i="8" s="1"/>
  <c r="A41" i="7" a="1"/>
  <c r="A41" i="7" s="1"/>
  <c r="A21" i="7" a="1"/>
  <c r="A21" i="7" s="1"/>
  <c r="A32" i="6" a="1"/>
  <c r="A32" i="6" s="1"/>
  <c r="A17" i="6" a="1"/>
  <c r="A17" i="6" s="1"/>
  <c r="A30" i="5" a="1"/>
  <c r="A30" i="5" s="1"/>
  <c r="A12" i="5" a="1"/>
  <c r="A12" i="5" s="1"/>
  <c r="A28" i="4" a="1"/>
  <c r="A28" i="4" s="1"/>
  <c r="A12" i="4" a="1"/>
  <c r="A12" i="4" s="1"/>
  <c r="A29" i="3" a="1"/>
  <c r="A29" i="3" s="1"/>
  <c r="A31" i="21" a="1"/>
  <c r="A31" i="21" s="1"/>
  <c r="A41" i="19" a="1"/>
  <c r="A41" i="19" s="1"/>
  <c r="A21" i="18" a="1"/>
  <c r="A21" i="18" s="1"/>
  <c r="A41" i="16" a="1"/>
  <c r="A41" i="16" s="1"/>
  <c r="A36" i="15" a="1"/>
  <c r="A36" i="15" s="1"/>
  <c r="A33" i="14" a="1"/>
  <c r="A33" i="14" s="1"/>
  <c r="A32" i="13" a="1"/>
  <c r="A32" i="13" s="1"/>
  <c r="A27" i="12" a="1"/>
  <c r="A27" i="12" s="1"/>
  <c r="A24" i="11" a="1"/>
  <c r="A24" i="11" s="1"/>
  <c r="A22" i="10" a="1"/>
  <c r="A22" i="10" s="1"/>
  <c r="A22" i="9" a="1"/>
  <c r="A22" i="9" s="1"/>
  <c r="A28" i="8" a="1"/>
  <c r="A28" i="8" s="1"/>
  <c r="A38" i="7" a="1"/>
  <c r="A38" i="7" s="1"/>
  <c r="A26" i="21" a="1"/>
  <c r="A26" i="21" s="1"/>
  <c r="A36" i="19" a="1"/>
  <c r="A36" i="19" s="1"/>
  <c r="A16" i="18" a="1"/>
  <c r="A16" i="18" s="1"/>
  <c r="A36" i="16" a="1"/>
  <c r="A36" i="16" s="1"/>
  <c r="A33" i="15" a="1"/>
  <c r="A33" i="15" s="1"/>
  <c r="A31" i="14" a="1"/>
  <c r="A31" i="14" s="1"/>
  <c r="A27" i="13" a="1"/>
  <c r="A27" i="13" s="1"/>
  <c r="A24" i="12" a="1"/>
  <c r="A24" i="12" s="1"/>
  <c r="A22" i="11" a="1"/>
  <c r="A22" i="11" s="1"/>
  <c r="A17" i="10" a="1"/>
  <c r="A17" i="10" s="1"/>
  <c r="A21" i="9" a="1"/>
  <c r="A21" i="9" s="1"/>
  <c r="A27" i="8" a="1"/>
  <c r="A27" i="8" s="1"/>
  <c r="A37" i="7" a="1"/>
  <c r="A37" i="7" s="1"/>
  <c r="A17" i="7" a="1"/>
  <c r="A17" i="7" s="1"/>
  <c r="A30" i="6" a="1"/>
  <c r="A30" i="6" s="1"/>
  <c r="A12" i="6" a="1"/>
  <c r="A12" i="6" s="1"/>
  <c r="A27" i="5" a="1"/>
  <c r="A27" i="5" s="1"/>
  <c r="A40" i="4" a="1"/>
  <c r="A40" i="4" s="1"/>
  <c r="A23" i="4" a="1"/>
  <c r="A23" i="4" s="1"/>
  <c r="A39" i="3" a="1"/>
  <c r="A39" i="3" s="1"/>
  <c r="A26" i="3" a="1"/>
  <c r="A26" i="3" s="1"/>
  <c r="A13" i="3" a="1"/>
  <c r="A13" i="3" s="1"/>
  <c r="B22" i="25" a="1"/>
  <c r="B22" i="25" s="1"/>
  <c r="B41" i="24" a="1"/>
  <c r="B41" i="24" s="1"/>
  <c r="B30" i="24" a="1"/>
  <c r="B30" i="24" s="1"/>
  <c r="B21" i="24" a="1"/>
  <c r="B21" i="24" s="1"/>
  <c r="B33" i="23" a="1"/>
  <c r="B33" i="23" s="1"/>
  <c r="B24" i="23" a="1"/>
  <c r="B24" i="23" s="1"/>
  <c r="B15" i="23" a="1"/>
  <c r="B15" i="23" s="1"/>
  <c r="B36" i="22" a="1"/>
  <c r="B36" i="22" s="1"/>
  <c r="B27" i="22" a="1"/>
  <c r="B27" i="22" s="1"/>
  <c r="B20" i="22" a="1"/>
  <c r="B20" i="22" s="1"/>
  <c r="B12" i="22" a="1"/>
  <c r="B12" i="22" s="1"/>
  <c r="B33" i="21" a="1"/>
  <c r="B33" i="21" s="1"/>
  <c r="B25" i="21" a="1"/>
  <c r="B25" i="21" s="1"/>
  <c r="B17" i="21" a="1"/>
  <c r="B17" i="21" s="1"/>
  <c r="B39" i="20" a="1"/>
  <c r="B39" i="20" s="1"/>
  <c r="B32" i="20" a="1"/>
  <c r="B32" i="20" s="1"/>
  <c r="B23" i="20" a="1"/>
  <c r="B23" i="20" s="1"/>
  <c r="B15" i="20" a="1"/>
  <c r="B15" i="20" s="1"/>
  <c r="B37" i="19" a="1"/>
  <c r="B37" i="19" s="1"/>
  <c r="B29" i="19" a="1"/>
  <c r="B29" i="19" s="1"/>
  <c r="B22" i="19" a="1"/>
  <c r="B22" i="19" s="1"/>
  <c r="B35" i="18" a="1"/>
  <c r="B35" i="18" s="1"/>
  <c r="B27" i="18" a="1"/>
  <c r="B27" i="18" s="1"/>
  <c r="B34" i="17" a="1"/>
  <c r="B34" i="17" s="1"/>
  <c r="B20" i="17" a="1"/>
  <c r="B20" i="17" s="1"/>
  <c r="B35" i="16" a="1"/>
  <c r="B35" i="16" s="1"/>
  <c r="B29" i="16" a="1"/>
  <c r="B29" i="16" s="1"/>
  <c r="B21" i="16" a="1"/>
  <c r="B21" i="16" s="1"/>
  <c r="B36" i="15" a="1"/>
  <c r="B36" i="15" s="1"/>
  <c r="B29" i="15" a="1"/>
  <c r="B29" i="15" s="1"/>
  <c r="B31" i="14" a="1"/>
  <c r="B31" i="14" s="1"/>
  <c r="B23" i="14" a="1"/>
  <c r="B23" i="14" s="1"/>
  <c r="B16" i="14" a="1"/>
  <c r="B16" i="14" s="1"/>
  <c r="B38" i="13" a="1"/>
  <c r="B38" i="13" s="1"/>
  <c r="B32" i="13" a="1"/>
  <c r="B32" i="13" s="1"/>
  <c r="B41" i="12" a="1"/>
  <c r="B41" i="12" s="1"/>
  <c r="B33" i="12" a="1"/>
  <c r="B33" i="12" s="1"/>
  <c r="B26" i="12" a="1"/>
  <c r="B26" i="12" s="1"/>
  <c r="B18" i="12" a="1"/>
  <c r="B18" i="12" s="1"/>
  <c r="B12" i="12" a="1"/>
  <c r="B12" i="12" s="1"/>
  <c r="B35" i="11" a="1"/>
  <c r="B35" i="11" s="1"/>
  <c r="B29" i="11" a="1"/>
  <c r="B29" i="11" s="1"/>
  <c r="B22" i="11" a="1"/>
  <c r="B22" i="11" s="1"/>
  <c r="B16" i="11" a="1"/>
  <c r="B16" i="11" s="1"/>
  <c r="B40" i="10" a="1"/>
  <c r="B40" i="10" s="1"/>
  <c r="B33" i="10" a="1"/>
  <c r="B33" i="10" s="1"/>
  <c r="A21" i="21" a="1"/>
  <c r="A21" i="21" s="1"/>
  <c r="A31" i="19" a="1"/>
  <c r="A31" i="19" s="1"/>
  <c r="A41" i="17" a="1"/>
  <c r="A41" i="17" s="1"/>
  <c r="A33" i="16" a="1"/>
  <c r="A33" i="16" s="1"/>
  <c r="A31" i="15" a="1"/>
  <c r="A31" i="15" s="1"/>
  <c r="A26" i="14" a="1"/>
  <c r="A26" i="14" s="1"/>
  <c r="A24" i="13" a="1"/>
  <c r="A24" i="13" s="1"/>
  <c r="A22" i="12" a="1"/>
  <c r="A22" i="12" s="1"/>
  <c r="A17" i="11" a="1"/>
  <c r="A17" i="11" s="1"/>
  <c r="A14" i="10" a="1"/>
  <c r="A14" i="10" s="1"/>
  <c r="A17" i="9" a="1"/>
  <c r="A17" i="9" s="1"/>
  <c r="A24" i="8" a="1"/>
  <c r="A24" i="8" s="1"/>
  <c r="A34" i="7" a="1"/>
  <c r="A34" i="7" s="1"/>
  <c r="A14" i="7" a="1"/>
  <c r="A14" i="7" s="1"/>
  <c r="A28" i="6" a="1"/>
  <c r="A28" i="6" s="1"/>
  <c r="A41" i="5" a="1"/>
  <c r="A41" i="5" s="1"/>
  <c r="A16" i="21" a="1"/>
  <c r="A16" i="21" s="1"/>
  <c r="A26" i="19" a="1"/>
  <c r="A26" i="19" s="1"/>
  <c r="A36" i="17" a="1"/>
  <c r="A36" i="17" s="1"/>
  <c r="A31" i="16" a="1"/>
  <c r="A31" i="16" s="1"/>
  <c r="A26" i="15" a="1"/>
  <c r="A26" i="15" s="1"/>
  <c r="A23" i="14" a="1"/>
  <c r="A23" i="14" s="1"/>
  <c r="A22" i="13" a="1"/>
  <c r="A22" i="13" s="1"/>
  <c r="A17" i="12" a="1"/>
  <c r="A17" i="12" s="1"/>
  <c r="A14" i="11" a="1"/>
  <c r="A14" i="11" s="1"/>
  <c r="A12" i="10" a="1"/>
  <c r="A12" i="10" s="1"/>
  <c r="A14" i="9" a="1"/>
  <c r="A14" i="9" s="1"/>
  <c r="A22" i="8" a="1"/>
  <c r="A22" i="8" s="1"/>
  <c r="A32" i="7" a="1"/>
  <c r="A32" i="7" s="1"/>
  <c r="A12" i="7" a="1"/>
  <c r="A12" i="7" s="1"/>
  <c r="A27" i="6" a="1"/>
  <c r="A27" i="6" s="1"/>
  <c r="A40" i="5" a="1"/>
  <c r="A40" i="5" s="1"/>
  <c r="A22" i="5" a="1"/>
  <c r="A22" i="5" s="1"/>
  <c r="A21" i="4" a="1"/>
  <c r="A21" i="4" s="1"/>
  <c r="A36" i="3" a="1"/>
  <c r="A36" i="3" s="1"/>
  <c r="A23" i="3" a="1"/>
  <c r="A23" i="3" s="1"/>
  <c r="AE4" i="2"/>
  <c r="B32" i="25" a="1"/>
  <c r="B32" i="25" s="1"/>
  <c r="B21" i="25" a="1"/>
  <c r="B21" i="25" s="1"/>
  <c r="B38" i="24" a="1"/>
  <c r="B38" i="24" s="1"/>
  <c r="B28" i="24" a="1"/>
  <c r="B28" i="24" s="1"/>
  <c r="B19" i="24" a="1"/>
  <c r="B19" i="24" s="1"/>
  <c r="B41" i="23" a="1"/>
  <c r="B41" i="23" s="1"/>
  <c r="B32" i="23" a="1"/>
  <c r="B32" i="23" s="1"/>
  <c r="B13" i="23" a="1"/>
  <c r="B13" i="23" s="1"/>
  <c r="B34" i="22" a="1"/>
  <c r="B34" i="22" s="1"/>
  <c r="B25" i="22" a="1"/>
  <c r="B25" i="22" s="1"/>
  <c r="B18" i="22" a="1"/>
  <c r="B18" i="22" s="1"/>
  <c r="B41" i="21" a="1"/>
  <c r="B41" i="21" s="1"/>
  <c r="B32" i="21" a="1"/>
  <c r="B32" i="21" s="1"/>
  <c r="B24" i="21" a="1"/>
  <c r="B24" i="21" s="1"/>
  <c r="B15" i="21" a="1"/>
  <c r="B15" i="21" s="1"/>
  <c r="B37" i="20" a="1"/>
  <c r="B37" i="20" s="1"/>
  <c r="B30" i="20" a="1"/>
  <c r="B30" i="20" s="1"/>
  <c r="B22" i="20" a="1"/>
  <c r="B22" i="20" s="1"/>
  <c r="B13" i="20" a="1"/>
  <c r="B13" i="20" s="1"/>
  <c r="B35" i="19" a="1"/>
  <c r="B35" i="19" s="1"/>
  <c r="B27" i="19" a="1"/>
  <c r="B27" i="19" s="1"/>
  <c r="B20" i="19" a="1"/>
  <c r="B20" i="19" s="1"/>
  <c r="A18" i="7" a="1"/>
  <c r="A18" i="7" s="1"/>
  <c r="A38" i="3" a="1"/>
  <c r="A38" i="3" s="1"/>
  <c r="B13" i="25" a="1"/>
  <c r="B13" i="25" s="1"/>
  <c r="B20" i="24" a="1"/>
  <c r="B20" i="24" s="1"/>
  <c r="B26" i="23" a="1"/>
  <c r="B26" i="23" s="1"/>
  <c r="B13" i="22" a="1"/>
  <c r="B13" i="22" s="1"/>
  <c r="B33" i="20" a="1"/>
  <c r="B33" i="20" s="1"/>
  <c r="B14" i="20" a="1"/>
  <c r="B14" i="20" s="1"/>
  <c r="B23" i="19" a="1"/>
  <c r="B23" i="19" s="1"/>
  <c r="B36" i="18" a="1"/>
  <c r="B36" i="18" s="1"/>
  <c r="B21" i="18" a="1"/>
  <c r="B21" i="18" s="1"/>
  <c r="B39" i="17" a="1"/>
  <c r="B39" i="17" s="1"/>
  <c r="B26" i="17" a="1"/>
  <c r="B26" i="17" s="1"/>
  <c r="B33" i="16" a="1"/>
  <c r="B33" i="16" s="1"/>
  <c r="B20" i="16" a="1"/>
  <c r="B20" i="16" s="1"/>
  <c r="B37" i="15" a="1"/>
  <c r="B37" i="15" s="1"/>
  <c r="B19" i="15" a="1"/>
  <c r="B19" i="15" s="1"/>
  <c r="B38" i="14" a="1"/>
  <c r="B38" i="14" s="1"/>
  <c r="B28" i="14" a="1"/>
  <c r="B28" i="14" s="1"/>
  <c r="B17" i="14" a="1"/>
  <c r="B17" i="14" s="1"/>
  <c r="B26" i="13" a="1"/>
  <c r="B26" i="13" s="1"/>
  <c r="B18" i="13" a="1"/>
  <c r="B18" i="13" s="1"/>
  <c r="B38" i="12" a="1"/>
  <c r="B38" i="12" s="1"/>
  <c r="B20" i="12" a="1"/>
  <c r="B20" i="12" s="1"/>
  <c r="B41" i="11" a="1"/>
  <c r="B41" i="11" s="1"/>
  <c r="B33" i="11" a="1"/>
  <c r="B33" i="11" s="1"/>
  <c r="B17" i="11" a="1"/>
  <c r="B17" i="11" s="1"/>
  <c r="B31" i="10" a="1"/>
  <c r="B31" i="10" s="1"/>
  <c r="B24" i="10" a="1"/>
  <c r="B24" i="10" s="1"/>
  <c r="B16" i="10" a="1"/>
  <c r="B16" i="10" s="1"/>
  <c r="B32" i="9" a="1"/>
  <c r="B32" i="9" s="1"/>
  <c r="B26" i="9" a="1"/>
  <c r="B26" i="9" s="1"/>
  <c r="B12" i="9" a="1"/>
  <c r="B12" i="9" s="1"/>
  <c r="B29" i="8" a="1"/>
  <c r="B29" i="8" s="1"/>
  <c r="B21" i="8" a="1"/>
  <c r="B21" i="8" s="1"/>
  <c r="B13" i="8" a="1"/>
  <c r="B13" i="8" s="1"/>
  <c r="B36" i="7" a="1"/>
  <c r="B36" i="7" s="1"/>
  <c r="B30" i="7" a="1"/>
  <c r="B30" i="7" s="1"/>
  <c r="B22" i="7" a="1"/>
  <c r="B22" i="7" s="1"/>
  <c r="B23" i="6" a="1"/>
  <c r="B23" i="6" s="1"/>
  <c r="B39" i="5" a="1"/>
  <c r="B39" i="5" s="1"/>
  <c r="B33" i="4" a="1"/>
  <c r="B33" i="4" s="1"/>
  <c r="B18" i="4" a="1"/>
  <c r="B18" i="4" s="1"/>
  <c r="B41" i="3" a="1"/>
  <c r="B41" i="3" s="1"/>
  <c r="B34" i="3" a="1"/>
  <c r="B34" i="3" s="1"/>
  <c r="B27" i="3" a="1"/>
  <c r="B27" i="3" s="1"/>
  <c r="B19" i="3" a="1"/>
  <c r="B19" i="3" s="1"/>
  <c r="B12" i="3" a="1"/>
  <c r="B12" i="3" s="1"/>
  <c r="B28" i="7" a="1"/>
  <c r="B28" i="7" s="1"/>
  <c r="B28" i="6" a="1"/>
  <c r="B28" i="6" s="1"/>
  <c r="B37" i="5" a="1"/>
  <c r="B37" i="5" s="1"/>
  <c r="B38" i="4" a="1"/>
  <c r="B38" i="4" s="1"/>
  <c r="B40" i="3" a="1"/>
  <c r="B40" i="3" s="1"/>
  <c r="B18" i="3" a="1"/>
  <c r="B18" i="3" s="1"/>
  <c r="A31" i="6" a="1"/>
  <c r="A31" i="6" s="1"/>
  <c r="A27" i="3" a="1"/>
  <c r="A27" i="3" s="1"/>
  <c r="B12" i="25" a="1"/>
  <c r="B12" i="25" s="1"/>
  <c r="B17" i="24" a="1"/>
  <c r="B17" i="24" s="1"/>
  <c r="B25" i="23" a="1"/>
  <c r="B25" i="23" s="1"/>
  <c r="B33" i="22" a="1"/>
  <c r="B33" i="22" s="1"/>
  <c r="B22" i="21" a="1"/>
  <c r="B22" i="21" s="1"/>
  <c r="B12" i="20" a="1"/>
  <c r="B12" i="20" s="1"/>
  <c r="B34" i="18" a="1"/>
  <c r="B34" i="18" s="1"/>
  <c r="B20" i="18" a="1"/>
  <c r="B20" i="18" s="1"/>
  <c r="B25" i="17" a="1"/>
  <c r="B25" i="17" s="1"/>
  <c r="B13" i="17" a="1"/>
  <c r="B13" i="17" s="1"/>
  <c r="B27" i="15" a="1"/>
  <c r="B27" i="15" s="1"/>
  <c r="B16" i="15" a="1"/>
  <c r="B16" i="15" s="1"/>
  <c r="B37" i="14" a="1"/>
  <c r="B37" i="14" s="1"/>
  <c r="B27" i="14" a="1"/>
  <c r="B27" i="14" s="1"/>
  <c r="B15" i="14" a="1"/>
  <c r="B15" i="14" s="1"/>
  <c r="B36" i="13" a="1"/>
  <c r="B36" i="13" s="1"/>
  <c r="B25" i="13" a="1"/>
  <c r="B25" i="13" s="1"/>
  <c r="B17" i="13" a="1"/>
  <c r="B17" i="13" s="1"/>
  <c r="B28" i="12" a="1"/>
  <c r="B28" i="12" s="1"/>
  <c r="B19" i="12" a="1"/>
  <c r="B19" i="12" s="1"/>
  <c r="B40" i="11" a="1"/>
  <c r="B40" i="11" s="1"/>
  <c r="B32" i="11" a="1"/>
  <c r="B32" i="11" s="1"/>
  <c r="B25" i="11" a="1"/>
  <c r="B25" i="11" s="1"/>
  <c r="B39" i="10" a="1"/>
  <c r="B39" i="10" s="1"/>
  <c r="B23" i="10" a="1"/>
  <c r="B23" i="10" s="1"/>
  <c r="B39" i="9" a="1"/>
  <c r="B39" i="9" s="1"/>
  <c r="B19" i="9" a="1"/>
  <c r="B19" i="9" s="1"/>
  <c r="B35" i="8" a="1"/>
  <c r="B35" i="8" s="1"/>
  <c r="B28" i="8" a="1"/>
  <c r="B28" i="8" s="1"/>
  <c r="B20" i="8" a="1"/>
  <c r="B20" i="8" s="1"/>
  <c r="B12" i="8" a="1"/>
  <c r="B12" i="8" s="1"/>
  <c r="B29" i="7" a="1"/>
  <c r="B29" i="7" s="1"/>
  <c r="B21" i="7" a="1"/>
  <c r="B21" i="7" s="1"/>
  <c r="B14" i="7" a="1"/>
  <c r="B14" i="7" s="1"/>
  <c r="B37" i="6" a="1"/>
  <c r="B37" i="6" s="1"/>
  <c r="B29" i="6" a="1"/>
  <c r="B29" i="6" s="1"/>
  <c r="B15" i="6" a="1"/>
  <c r="B15" i="6" s="1"/>
  <c r="B38" i="5" a="1"/>
  <c r="B38" i="5" s="1"/>
  <c r="B31" i="5" a="1"/>
  <c r="B31" i="5" s="1"/>
  <c r="B24" i="5" a="1"/>
  <c r="B24" i="5" s="1"/>
  <c r="B17" i="5" a="1"/>
  <c r="B17" i="5" s="1"/>
  <c r="B39" i="4" a="1"/>
  <c r="B39" i="4" s="1"/>
  <c r="B25" i="4" a="1"/>
  <c r="B25" i="4" s="1"/>
  <c r="B17" i="4" a="1"/>
  <c r="B17" i="4" s="1"/>
  <c r="B33" i="3" a="1"/>
  <c r="B33" i="3" s="1"/>
  <c r="B22" i="6" a="1"/>
  <c r="B22" i="6" s="1"/>
  <c r="B23" i="5" a="1"/>
  <c r="B23" i="5" s="1"/>
  <c r="B16" i="4" a="1"/>
  <c r="B16" i="4" s="1"/>
  <c r="B26" i="3" a="1"/>
  <c r="B26" i="3" s="1"/>
  <c r="A14" i="6" a="1"/>
  <c r="A14" i="6" s="1"/>
  <c r="A24" i="3" a="1"/>
  <c r="A24" i="3" s="1"/>
  <c r="B36" i="25" a="1"/>
  <c r="B36" i="25" s="1"/>
  <c r="B40" i="24" a="1"/>
  <c r="B40" i="24" s="1"/>
  <c r="B23" i="23" a="1"/>
  <c r="B23" i="23" s="1"/>
  <c r="B29" i="22" a="1"/>
  <c r="B29" i="22" s="1"/>
  <c r="B19" i="21" a="1"/>
  <c r="B19" i="21" s="1"/>
  <c r="B31" i="20" a="1"/>
  <c r="B31" i="20" s="1"/>
  <c r="B39" i="19" a="1"/>
  <c r="B39" i="19" s="1"/>
  <c r="B21" i="19" a="1"/>
  <c r="B21" i="19" s="1"/>
  <c r="B19" i="18" a="1"/>
  <c r="B19" i="18" s="1"/>
  <c r="B35" i="17" a="1"/>
  <c r="B35" i="17" s="1"/>
  <c r="B12" i="17" a="1"/>
  <c r="B12" i="17" s="1"/>
  <c r="B30" i="16" a="1"/>
  <c r="B30" i="16" s="1"/>
  <c r="B19" i="16" a="1"/>
  <c r="B19" i="16" s="1"/>
  <c r="B35" i="15" a="1"/>
  <c r="B35" i="15" s="1"/>
  <c r="B15" i="15" a="1"/>
  <c r="B15" i="15" s="1"/>
  <c r="B36" i="14" a="1"/>
  <c r="B36" i="14" s="1"/>
  <c r="B35" i="13" a="1"/>
  <c r="B35" i="13" s="1"/>
  <c r="B24" i="13" a="1"/>
  <c r="B24" i="13" s="1"/>
  <c r="B16" i="13" a="1"/>
  <c r="B16" i="13" s="1"/>
  <c r="B37" i="12" a="1"/>
  <c r="B37" i="12" s="1"/>
  <c r="B27" i="12" a="1"/>
  <c r="B27" i="12" s="1"/>
  <c r="B24" i="11" a="1"/>
  <c r="B24" i="11" s="1"/>
  <c r="B38" i="10" a="1"/>
  <c r="B38" i="10" s="1"/>
  <c r="B30" i="10" a="1"/>
  <c r="B30" i="10" s="1"/>
  <c r="B22" i="10" a="1"/>
  <c r="B22" i="10" s="1"/>
  <c r="B15" i="10" a="1"/>
  <c r="B15" i="10" s="1"/>
  <c r="B38" i="9" a="1"/>
  <c r="B38" i="9" s="1"/>
  <c r="B31" i="9" a="1"/>
  <c r="B31" i="9" s="1"/>
  <c r="B25" i="9" a="1"/>
  <c r="B25" i="9" s="1"/>
  <c r="B18" i="9" a="1"/>
  <c r="B18" i="9" s="1"/>
  <c r="B41" i="8" a="1"/>
  <c r="B41" i="8" s="1"/>
  <c r="B34" i="8" a="1"/>
  <c r="B34" i="8" s="1"/>
  <c r="B27" i="8" a="1"/>
  <c r="B27" i="8" s="1"/>
  <c r="B35" i="7" a="1"/>
  <c r="B35" i="7" s="1"/>
  <c r="A28" i="5" a="1"/>
  <c r="A28" i="5" s="1"/>
  <c r="A15" i="3" a="1"/>
  <c r="A15" i="3" s="1"/>
  <c r="B34" i="25" a="1"/>
  <c r="B34" i="25" s="1"/>
  <c r="B36" i="24" a="1"/>
  <c r="B36" i="24" s="1"/>
  <c r="B13" i="24" a="1"/>
  <c r="B13" i="24" s="1"/>
  <c r="B21" i="23" a="1"/>
  <c r="B21" i="23" s="1"/>
  <c r="B28" i="22" a="1"/>
  <c r="B28" i="22" s="1"/>
  <c r="B39" i="21" a="1"/>
  <c r="B39" i="21" s="1"/>
  <c r="B18" i="21" a="1"/>
  <c r="B18" i="21" s="1"/>
  <c r="B28" i="20" a="1"/>
  <c r="B28" i="20" s="1"/>
  <c r="B38" i="19" a="1"/>
  <c r="B38" i="19" s="1"/>
  <c r="B18" i="19" a="1"/>
  <c r="B18" i="19" s="1"/>
  <c r="B18" i="18" a="1"/>
  <c r="B18" i="18" s="1"/>
  <c r="B24" i="17" a="1"/>
  <c r="B24" i="17" s="1"/>
  <c r="B18" i="16" a="1"/>
  <c r="B18" i="16" s="1"/>
  <c r="B26" i="15" a="1"/>
  <c r="B26" i="15" s="1"/>
  <c r="B14" i="15" a="1"/>
  <c r="B14" i="15" s="1"/>
  <c r="B35" i="14" a="1"/>
  <c r="B35" i="14" s="1"/>
  <c r="B24" i="14" a="1"/>
  <c r="B24" i="14" s="1"/>
  <c r="B14" i="14" a="1"/>
  <c r="B14" i="14" s="1"/>
  <c r="B33" i="13" a="1"/>
  <c r="B33" i="13" s="1"/>
  <c r="B23" i="13" a="1"/>
  <c r="B23" i="13" s="1"/>
  <c r="B15" i="13" a="1"/>
  <c r="B15" i="13" s="1"/>
  <c r="B36" i="12" a="1"/>
  <c r="B36" i="12" s="1"/>
  <c r="B17" i="12" a="1"/>
  <c r="B17" i="12" s="1"/>
  <c r="B39" i="11" a="1"/>
  <c r="B39" i="11" s="1"/>
  <c r="B31" i="11" a="1"/>
  <c r="B31" i="11" s="1"/>
  <c r="B23" i="11" a="1"/>
  <c r="B23" i="11" s="1"/>
  <c r="B15" i="11" a="1"/>
  <c r="B15" i="11" s="1"/>
  <c r="B37" i="10" a="1"/>
  <c r="B37" i="10" s="1"/>
  <c r="B29" i="10" a="1"/>
  <c r="B29" i="10" s="1"/>
  <c r="B21" i="10" a="1"/>
  <c r="B21" i="10" s="1"/>
  <c r="B37" i="9" a="1"/>
  <c r="B37" i="9" s="1"/>
  <c r="B17" i="9" a="1"/>
  <c r="B17" i="9" s="1"/>
  <c r="B33" i="8" a="1"/>
  <c r="B33" i="8" s="1"/>
  <c r="B26" i="8" a="1"/>
  <c r="B26" i="8" s="1"/>
  <c r="B19" i="8" a="1"/>
  <c r="B19" i="8" s="1"/>
  <c r="B41" i="7" a="1"/>
  <c r="B41" i="7" s="1"/>
  <c r="B27" i="7" a="1"/>
  <c r="B27" i="7" s="1"/>
  <c r="B20" i="7" a="1"/>
  <c r="B20" i="7" s="1"/>
  <c r="B12" i="7" a="1"/>
  <c r="B12" i="7" s="1"/>
  <c r="B36" i="6" a="1"/>
  <c r="B36" i="6" s="1"/>
  <c r="B21" i="6" a="1"/>
  <c r="B21" i="6" s="1"/>
  <c r="B14" i="6" a="1"/>
  <c r="B14" i="6" s="1"/>
  <c r="B36" i="5" a="1"/>
  <c r="B36" i="5" s="1"/>
  <c r="B30" i="5" a="1"/>
  <c r="B30" i="5" s="1"/>
  <c r="B22" i="5" a="1"/>
  <c r="B22" i="5" s="1"/>
  <c r="B16" i="5" a="1"/>
  <c r="B16" i="5" s="1"/>
  <c r="B31" i="4" a="1"/>
  <c r="B31" i="4" s="1"/>
  <c r="B24" i="4" a="1"/>
  <c r="B24" i="4" s="1"/>
  <c r="B39" i="3" a="1"/>
  <c r="B39" i="3" s="1"/>
  <c r="B25" i="3" a="1"/>
  <c r="B25" i="3" s="1"/>
  <c r="B17" i="3" a="1"/>
  <c r="B17" i="3" s="1"/>
  <c r="A24" i="5" a="1"/>
  <c r="A24" i="5" s="1"/>
  <c r="A14" i="3" a="1"/>
  <c r="A14" i="3" s="1"/>
  <c r="B32" i="24" a="1"/>
  <c r="B32" i="24" s="1"/>
  <c r="B12" i="24" a="1"/>
  <c r="B12" i="24" s="1"/>
  <c r="B17" i="23" a="1"/>
  <c r="B17" i="23" s="1"/>
  <c r="B26" i="22" a="1"/>
  <c r="B26" i="22" s="1"/>
  <c r="B35" i="21" a="1"/>
  <c r="B35" i="21" s="1"/>
  <c r="B16" i="21" a="1"/>
  <c r="B16" i="21" s="1"/>
  <c r="B24" i="20" a="1"/>
  <c r="B24" i="20" s="1"/>
  <c r="B36" i="19" a="1"/>
  <c r="B36" i="19" s="1"/>
  <c r="B29" i="18" a="1"/>
  <c r="B29" i="18" s="1"/>
  <c r="B17" i="18" a="1"/>
  <c r="B17" i="18" s="1"/>
  <c r="B33" i="17" a="1"/>
  <c r="B33" i="17" s="1"/>
  <c r="B22" i="17" a="1"/>
  <c r="B22" i="17" s="1"/>
  <c r="B41" i="16" a="1"/>
  <c r="B41" i="16" s="1"/>
  <c r="B34" i="15" a="1"/>
  <c r="B34" i="15" s="1"/>
  <c r="B13" i="15" a="1"/>
  <c r="B13" i="15" s="1"/>
  <c r="B14" i="13" a="1"/>
  <c r="B14" i="13" s="1"/>
  <c r="B25" i="12" a="1"/>
  <c r="B25" i="12" s="1"/>
  <c r="B38" i="11" a="1"/>
  <c r="B38" i="11" s="1"/>
  <c r="B30" i="11" a="1"/>
  <c r="B30" i="11" s="1"/>
  <c r="B27" i="10" a="1"/>
  <c r="B27" i="10" s="1"/>
  <c r="B14" i="10" a="1"/>
  <c r="B14" i="10" s="1"/>
  <c r="B30" i="9" a="1"/>
  <c r="B30" i="9" s="1"/>
  <c r="B24" i="9" a="1"/>
  <c r="B24" i="9" s="1"/>
  <c r="B40" i="8" a="1"/>
  <c r="B40" i="8" s="1"/>
  <c r="B32" i="8" a="1"/>
  <c r="B32" i="8" s="1"/>
  <c r="B18" i="8" a="1"/>
  <c r="B18" i="8" s="1"/>
  <c r="B34" i="7" a="1"/>
  <c r="B34" i="7" s="1"/>
  <c r="B26" i="7" a="1"/>
  <c r="B26" i="7" s="1"/>
  <c r="B19" i="7" a="1"/>
  <c r="B19" i="7" s="1"/>
  <c r="B41" i="6" a="1"/>
  <c r="B41" i="6" s="1"/>
  <c r="B35" i="6" a="1"/>
  <c r="B35" i="6" s="1"/>
  <c r="B27" i="6" a="1"/>
  <c r="B27" i="6" s="1"/>
  <c r="B20" i="6" a="1"/>
  <c r="B20" i="6" s="1"/>
  <c r="B13" i="6" a="1"/>
  <c r="B13" i="6" s="1"/>
  <c r="B29" i="5" a="1"/>
  <c r="B29" i="5" s="1"/>
  <c r="B21" i="5" a="1"/>
  <c r="B21" i="5" s="1"/>
  <c r="B15" i="5" a="1"/>
  <c r="B15" i="5" s="1"/>
  <c r="B37" i="4" a="1"/>
  <c r="B37" i="4" s="1"/>
  <c r="B30" i="4" a="1"/>
  <c r="B30" i="4" s="1"/>
  <c r="B23" i="4" a="1"/>
  <c r="B23" i="4" s="1"/>
  <c r="B15" i="4" a="1"/>
  <c r="B15" i="4" s="1"/>
  <c r="B38" i="3" a="1"/>
  <c r="B38" i="3" s="1"/>
  <c r="B31" i="3" a="1"/>
  <c r="B31" i="3" s="1"/>
  <c r="B24" i="3" a="1"/>
  <c r="B24" i="3" s="1"/>
  <c r="B16" i="3" a="1"/>
  <c r="B16" i="3" s="1"/>
  <c r="B16" i="23" a="1"/>
  <c r="B16" i="23" s="1"/>
  <c r="B24" i="22" a="1"/>
  <c r="B24" i="22" s="1"/>
  <c r="B34" i="21" a="1"/>
  <c r="B34" i="21" s="1"/>
  <c r="B14" i="21" a="1"/>
  <c r="B14" i="21" s="1"/>
  <c r="B34" i="19" a="1"/>
  <c r="B34" i="19" s="1"/>
  <c r="B14" i="19" a="1"/>
  <c r="B14" i="19" s="1"/>
  <c r="B28" i="18" a="1"/>
  <c r="B28" i="18" s="1"/>
  <c r="B16" i="18" a="1"/>
  <c r="B16" i="18" s="1"/>
  <c r="B21" i="17" a="1"/>
  <c r="B21" i="17" s="1"/>
  <c r="B40" i="16" a="1"/>
  <c r="B40" i="16" s="1"/>
  <c r="B28" i="16" a="1"/>
  <c r="B28" i="16" s="1"/>
  <c r="B14" i="16" a="1"/>
  <c r="B14" i="16" s="1"/>
  <c r="B23" i="15" a="1"/>
  <c r="B23" i="15" s="1"/>
  <c r="B32" i="14" a="1"/>
  <c r="B32" i="14" s="1"/>
  <c r="B22" i="14" a="1"/>
  <c r="B22" i="14" s="1"/>
  <c r="A41" i="4" a="1"/>
  <c r="A41" i="4" s="1"/>
  <c r="A12" i="3" a="1"/>
  <c r="A12" i="3" s="1"/>
  <c r="B29" i="25" a="1"/>
  <c r="B29" i="25" s="1"/>
  <c r="B31" i="24" a="1"/>
  <c r="B31" i="24" s="1"/>
  <c r="B39" i="23" a="1"/>
  <c r="B39" i="23" s="1"/>
  <c r="A38" i="4" a="1"/>
  <c r="A38" i="4" s="1"/>
  <c r="B24" i="25" a="1"/>
  <c r="B24" i="25" s="1"/>
  <c r="B29" i="24" a="1"/>
  <c r="B29" i="24" s="1"/>
  <c r="B34" i="23" a="1"/>
  <c r="B34" i="23" s="1"/>
  <c r="B22" i="22" a="1"/>
  <c r="B22" i="22" s="1"/>
  <c r="B41" i="20" a="1"/>
  <c r="B41" i="20" s="1"/>
  <c r="B31" i="19" a="1"/>
  <c r="B31" i="19" s="1"/>
  <c r="B13" i="19" a="1"/>
  <c r="B13" i="19" s="1"/>
  <c r="B26" i="18" a="1"/>
  <c r="B26" i="18" s="1"/>
  <c r="B13" i="18" a="1"/>
  <c r="B13" i="18" s="1"/>
  <c r="B32" i="17" a="1"/>
  <c r="B32" i="17" s="1"/>
  <c r="B19" i="17" a="1"/>
  <c r="B19" i="17" s="1"/>
  <c r="B37" i="16" a="1"/>
  <c r="B37" i="16" s="1"/>
  <c r="B27" i="16" a="1"/>
  <c r="B27" i="16" s="1"/>
  <c r="B13" i="16" a="1"/>
  <c r="B13" i="16" s="1"/>
  <c r="B33" i="15" a="1"/>
  <c r="B33" i="15" s="1"/>
  <c r="B22" i="15" a="1"/>
  <c r="B22" i="15" s="1"/>
  <c r="B12" i="15" a="1"/>
  <c r="B12" i="15" s="1"/>
  <c r="B21" i="14" a="1"/>
  <c r="B21" i="14" s="1"/>
  <c r="B40" i="13" a="1"/>
  <c r="B40" i="13" s="1"/>
  <c r="B31" i="13" a="1"/>
  <c r="B31" i="13" s="1"/>
  <c r="B12" i="13" a="1"/>
  <c r="B12" i="13" s="1"/>
  <c r="B32" i="12" a="1"/>
  <c r="B32" i="12" s="1"/>
  <c r="B24" i="12" a="1"/>
  <c r="B24" i="12" s="1"/>
  <c r="B15" i="12" a="1"/>
  <c r="B15" i="12" s="1"/>
  <c r="B36" i="11" a="1"/>
  <c r="B36" i="11" s="1"/>
  <c r="B28" i="11" a="1"/>
  <c r="B28" i="11" s="1"/>
  <c r="B13" i="11" a="1"/>
  <c r="B13" i="11" s="1"/>
  <c r="B26" i="10" a="1"/>
  <c r="B26" i="10" s="1"/>
  <c r="B12" i="10" a="1"/>
  <c r="B12" i="10" s="1"/>
  <c r="B29" i="9" a="1"/>
  <c r="B29" i="9" s="1"/>
  <c r="B22" i="9" a="1"/>
  <c r="B22" i="9" s="1"/>
  <c r="B15" i="9" a="1"/>
  <c r="B15" i="9" s="1"/>
  <c r="B38" i="8" a="1"/>
  <c r="B38" i="8" s="1"/>
  <c r="B31" i="8" a="1"/>
  <c r="B31" i="8" s="1"/>
  <c r="B39" i="7" a="1"/>
  <c r="B39" i="7" s="1"/>
  <c r="B25" i="7" a="1"/>
  <c r="B25" i="7" s="1"/>
  <c r="B40" i="6" a="1"/>
  <c r="B40" i="6" s="1"/>
  <c r="B33" i="6" a="1"/>
  <c r="B33" i="6" s="1"/>
  <c r="B26" i="6" a="1"/>
  <c r="B26" i="6" s="1"/>
  <c r="B18" i="6" a="1"/>
  <c r="B18" i="6" s="1"/>
  <c r="B12" i="6" a="1"/>
  <c r="B12" i="6" s="1"/>
  <c r="B20" i="5" a="1"/>
  <c r="B20" i="5" s="1"/>
  <c r="B13" i="5" a="1"/>
  <c r="B13" i="5" s="1"/>
  <c r="B36" i="4" a="1"/>
  <c r="B36" i="4" s="1"/>
  <c r="B28" i="4" a="1"/>
  <c r="B28" i="4" s="1"/>
  <c r="B14" i="4" a="1"/>
  <c r="B14" i="4" s="1"/>
  <c r="B37" i="3" a="1"/>
  <c r="B37" i="3" s="1"/>
  <c r="B22" i="3" a="1"/>
  <c r="B22" i="3" s="1"/>
  <c r="B15" i="3" a="1"/>
  <c r="B15" i="3" s="1"/>
  <c r="B17" i="20" a="1"/>
  <c r="B17" i="20" s="1"/>
  <c r="B40" i="18" a="1"/>
  <c r="B40" i="18" s="1"/>
  <c r="B41" i="17" a="1"/>
  <c r="B41" i="17" s="1"/>
  <c r="B41" i="15" a="1"/>
  <c r="B41" i="15" s="1"/>
  <c r="B21" i="15" a="1"/>
  <c r="B21" i="15" s="1"/>
  <c r="B19" i="14" a="1"/>
  <c r="B19" i="14" s="1"/>
  <c r="B40" i="12" a="1"/>
  <c r="B40" i="12" s="1"/>
  <c r="B23" i="12" a="1"/>
  <c r="B23" i="12" s="1"/>
  <c r="B41" i="10" a="1"/>
  <c r="B41" i="10" s="1"/>
  <c r="B25" i="10" a="1"/>
  <c r="B25" i="10" s="1"/>
  <c r="B41" i="9" a="1"/>
  <c r="B41" i="9" s="1"/>
  <c r="B27" i="9" a="1"/>
  <c r="B27" i="9" s="1"/>
  <c r="A25" i="4" a="1"/>
  <c r="A25" i="4" s="1"/>
  <c r="B23" i="25" a="1"/>
  <c r="B23" i="25" s="1"/>
  <c r="B26" i="24" a="1"/>
  <c r="B26" i="24" s="1"/>
  <c r="B21" i="22" a="1"/>
  <c r="B21" i="22" s="1"/>
  <c r="B31" i="21" a="1"/>
  <c r="B31" i="21" s="1"/>
  <c r="B40" i="20" a="1"/>
  <c r="B40" i="20" s="1"/>
  <c r="B21" i="20" a="1"/>
  <c r="B21" i="20" s="1"/>
  <c r="B30" i="19" a="1"/>
  <c r="B30" i="19" s="1"/>
  <c r="B12" i="19" a="1"/>
  <c r="B12" i="19" s="1"/>
  <c r="B25" i="18" a="1"/>
  <c r="B25" i="18" s="1"/>
  <c r="B12" i="18" a="1"/>
  <c r="B12" i="18" s="1"/>
  <c r="B31" i="17" a="1"/>
  <c r="B31" i="17" s="1"/>
  <c r="B18" i="17" a="1"/>
  <c r="B18" i="17" s="1"/>
  <c r="B36" i="16" a="1"/>
  <c r="B36" i="16" s="1"/>
  <c r="B26" i="16" a="1"/>
  <c r="B26" i="16" s="1"/>
  <c r="B12" i="16" a="1"/>
  <c r="B12" i="16" s="1"/>
  <c r="B31" i="15" a="1"/>
  <c r="B31" i="15" s="1"/>
  <c r="B30" i="14" a="1"/>
  <c r="B30" i="14" s="1"/>
  <c r="B20" i="14" a="1"/>
  <c r="B20" i="14" s="1"/>
  <c r="B39" i="13" a="1"/>
  <c r="B39" i="13" s="1"/>
  <c r="B30" i="13" a="1"/>
  <c r="B30" i="13" s="1"/>
  <c r="B21" i="13" a="1"/>
  <c r="B21" i="13" s="1"/>
  <c r="B31" i="12" a="1"/>
  <c r="B31" i="12" s="1"/>
  <c r="B14" i="12" a="1"/>
  <c r="B14" i="12" s="1"/>
  <c r="B27" i="11" a="1"/>
  <c r="B27" i="11" s="1"/>
  <c r="B20" i="11" a="1"/>
  <c r="B20" i="11" s="1"/>
  <c r="B12" i="11" a="1"/>
  <c r="B12" i="11" s="1"/>
  <c r="B34" i="10" a="1"/>
  <c r="B34" i="10" s="1"/>
  <c r="B19" i="10" a="1"/>
  <c r="B19" i="10" s="1"/>
  <c r="B35" i="9" a="1"/>
  <c r="B35" i="9" s="1"/>
  <c r="B28" i="9" a="1"/>
  <c r="B28" i="9" s="1"/>
  <c r="B21" i="9" a="1"/>
  <c r="B21" i="9" s="1"/>
  <c r="B37" i="8" a="1"/>
  <c r="B37" i="8" s="1"/>
  <c r="B24" i="8" a="1"/>
  <c r="B24" i="8" s="1"/>
  <c r="B16" i="8" a="1"/>
  <c r="B16" i="8" s="1"/>
  <c r="B38" i="7" a="1"/>
  <c r="B38" i="7" s="1"/>
  <c r="B32" i="7" a="1"/>
  <c r="B32" i="7" s="1"/>
  <c r="B17" i="7" a="1"/>
  <c r="B17" i="7" s="1"/>
  <c r="B32" i="6" a="1"/>
  <c r="B32" i="6" s="1"/>
  <c r="B17" i="6" a="1"/>
  <c r="B17" i="6" s="1"/>
  <c r="B34" i="5" a="1"/>
  <c r="B34" i="5" s="1"/>
  <c r="B27" i="5" a="1"/>
  <c r="B27" i="5" s="1"/>
  <c r="B12" i="5" a="1"/>
  <c r="B12" i="5" s="1"/>
  <c r="B27" i="4" a="1"/>
  <c r="B27" i="4" s="1"/>
  <c r="B21" i="4" a="1"/>
  <c r="B21" i="4" s="1"/>
  <c r="B13" i="4" a="1"/>
  <c r="B13" i="4" s="1"/>
  <c r="B36" i="3" a="1"/>
  <c r="B36" i="3" s="1"/>
  <c r="B29" i="3" a="1"/>
  <c r="B29" i="3" s="1"/>
  <c r="B21" i="3" a="1"/>
  <c r="B21" i="3" s="1"/>
  <c r="B14" i="3" a="1"/>
  <c r="B14" i="3" s="1"/>
  <c r="B28" i="19" a="1"/>
  <c r="B28" i="19" s="1"/>
  <c r="B24" i="18" a="1"/>
  <c r="B24" i="18" s="1"/>
  <c r="B22" i="16" a="1"/>
  <c r="B22" i="16" s="1"/>
  <c r="B30" i="15" a="1"/>
  <c r="B30" i="15" s="1"/>
  <c r="B29" i="14" a="1"/>
  <c r="B29" i="14" s="1"/>
  <c r="B29" i="13" a="1"/>
  <c r="B29" i="13" s="1"/>
  <c r="B30" i="12" a="1"/>
  <c r="B30" i="12" s="1"/>
  <c r="B13" i="12" a="1"/>
  <c r="B13" i="12" s="1"/>
  <c r="B32" i="10" a="1"/>
  <c r="B32" i="10" s="1"/>
  <c r="B18" i="10" a="1"/>
  <c r="B18" i="10" s="1"/>
  <c r="B34" i="9" a="1"/>
  <c r="B34" i="9" s="1"/>
  <c r="A22" i="4" a="1"/>
  <c r="A22" i="4" s="1"/>
  <c r="B23" i="24" a="1"/>
  <c r="B23" i="24" s="1"/>
  <c r="B38" i="22" a="1"/>
  <c r="B38" i="22" s="1"/>
  <c r="B19" i="22" a="1"/>
  <c r="B19" i="22" s="1"/>
  <c r="B27" i="21" a="1"/>
  <c r="B27" i="21" s="1"/>
  <c r="B38" i="20" a="1"/>
  <c r="B38" i="20" s="1"/>
  <c r="A41" i="3" a="1"/>
  <c r="A41" i="3" s="1"/>
  <c r="B18" i="25" a="1"/>
  <c r="B18" i="25" s="1"/>
  <c r="B22" i="24" a="1"/>
  <c r="B22" i="24" s="1"/>
  <c r="B30" i="23" a="1"/>
  <c r="B30" i="23" s="1"/>
  <c r="B37" i="22" a="1"/>
  <c r="B37" i="22" s="1"/>
  <c r="B16" i="22" a="1"/>
  <c r="B16" i="22" s="1"/>
  <c r="B26" i="21" a="1"/>
  <c r="B26" i="21" s="1"/>
  <c r="B35" i="20" a="1"/>
  <c r="B35" i="20" s="1"/>
  <c r="B16" i="20" a="1"/>
  <c r="B16" i="20" s="1"/>
  <c r="B25" i="19" a="1"/>
  <c r="B25" i="19" s="1"/>
  <c r="B23" i="18" a="1"/>
  <c r="B23" i="18" s="1"/>
  <c r="B40" i="17" a="1"/>
  <c r="B40" i="17" s="1"/>
  <c r="B27" i="17" a="1"/>
  <c r="B27" i="17" s="1"/>
  <c r="B17" i="17" a="1"/>
  <c r="B17" i="17" s="1"/>
  <c r="B34" i="16" a="1"/>
  <c r="B34" i="16" s="1"/>
  <c r="B40" i="15" a="1"/>
  <c r="B40" i="15" s="1"/>
  <c r="B28" i="15" a="1"/>
  <c r="B28" i="15" s="1"/>
  <c r="B20" i="15" a="1"/>
  <c r="B20" i="15" s="1"/>
  <c r="B39" i="14" a="1"/>
  <c r="B39" i="14" s="1"/>
  <c r="B37" i="13" a="1"/>
  <c r="B37" i="13" s="1"/>
  <c r="B28" i="13" a="1"/>
  <c r="B28" i="13" s="1"/>
  <c r="B19" i="13" a="1"/>
  <c r="B19" i="13" s="1"/>
  <c r="B39" i="12" a="1"/>
  <c r="B39" i="12" s="1"/>
  <c r="B29" i="12" a="1"/>
  <c r="B29" i="12" s="1"/>
  <c r="B22" i="12" a="1"/>
  <c r="B22" i="12" s="1"/>
  <c r="B34" i="11" a="1"/>
  <c r="B34" i="11" s="1"/>
  <c r="B26" i="11" a="1"/>
  <c r="B26" i="11" s="1"/>
  <c r="B19" i="11" a="1"/>
  <c r="B19" i="11" s="1"/>
  <c r="B17" i="10" a="1"/>
  <c r="B17" i="10" s="1"/>
  <c r="B40" i="9" a="1"/>
  <c r="B40" i="9" s="1"/>
  <c r="B33" i="9" a="1"/>
  <c r="B33" i="9" s="1"/>
  <c r="B20" i="9" a="1"/>
  <c r="B20" i="9" s="1"/>
  <c r="B13" i="9" a="1"/>
  <c r="B13" i="9" s="1"/>
  <c r="B36" i="8" a="1"/>
  <c r="B36" i="8" s="1"/>
  <c r="B22" i="8" a="1"/>
  <c r="B22" i="8" s="1"/>
  <c r="B14" i="8" a="1"/>
  <c r="B14" i="8" s="1"/>
  <c r="B31" i="7" a="1"/>
  <c r="B31" i="7" s="1"/>
  <c r="B23" i="7" a="1"/>
  <c r="B23" i="7" s="1"/>
  <c r="B15" i="7" a="1"/>
  <c r="B15" i="7" s="1"/>
  <c r="B38" i="6" a="1"/>
  <c r="B38" i="6" s="1"/>
  <c r="B30" i="6" a="1"/>
  <c r="B30" i="6" s="1"/>
  <c r="B24" i="6" a="1"/>
  <c r="B24" i="6" s="1"/>
  <c r="B16" i="6" a="1"/>
  <c r="B16" i="6" s="1"/>
  <c r="B40" i="5" a="1"/>
  <c r="B40" i="5" s="1"/>
  <c r="B32" i="5" a="1"/>
  <c r="B32" i="5" s="1"/>
  <c r="B25" i="5" a="1"/>
  <c r="B25" i="5" s="1"/>
  <c r="B18" i="5" a="1"/>
  <c r="B18" i="5" s="1"/>
  <c r="B40" i="4" a="1"/>
  <c r="B40" i="4" s="1"/>
  <c r="B34" i="4" a="1"/>
  <c r="B34" i="4" s="1"/>
  <c r="B26" i="4" a="1"/>
  <c r="B26" i="4" s="1"/>
  <c r="B19" i="4" a="1"/>
  <c r="B19" i="4" s="1"/>
  <c r="B12" i="4" a="1"/>
  <c r="B12" i="4" s="1"/>
  <c r="B20" i="3" a="1"/>
  <c r="B20" i="3" s="1"/>
  <c r="B13" i="3" a="1"/>
  <c r="B13" i="3" s="1"/>
  <c r="B13" i="7" a="1"/>
  <c r="B13" i="7" s="1"/>
  <c r="B32" i="4" a="1"/>
  <c r="B32" i="4" s="1"/>
  <c r="B32" i="3" a="1"/>
  <c r="B32" i="3" s="1"/>
  <c r="B35" i="3" a="1"/>
  <c r="B35" i="3" s="1"/>
  <c r="B41" i="4" a="1"/>
  <c r="B41" i="4" s="1"/>
  <c r="B24" i="7" a="1"/>
  <c r="B24" i="7" s="1"/>
  <c r="B30" i="8" a="1"/>
  <c r="B30" i="8" s="1"/>
  <c r="B20" i="10" a="1"/>
  <c r="B20" i="10" s="1"/>
  <c r="B14" i="5" a="1"/>
  <c r="B14" i="5" s="1"/>
  <c r="B19" i="6" a="1"/>
  <c r="B19" i="6" s="1"/>
  <c r="B22" i="13" a="1"/>
  <c r="B22" i="13" s="1"/>
  <c r="B19" i="5" a="1"/>
  <c r="B19" i="5" s="1"/>
  <c r="B25" i="6" a="1"/>
  <c r="B25" i="6" s="1"/>
  <c r="B33" i="7" a="1"/>
  <c r="B33" i="7" s="1"/>
  <c r="B39" i="8" a="1"/>
  <c r="B39" i="8" s="1"/>
  <c r="B14" i="11" a="1"/>
  <c r="B14" i="11" s="1"/>
  <c r="B13" i="14" a="1"/>
  <c r="B13" i="14" s="1"/>
  <c r="A42" i="25" l="1"/>
  <c r="A42" i="24"/>
  <c r="A42" i="6"/>
  <c r="A42" i="21"/>
  <c r="A42" i="18"/>
  <c r="A42" i="4"/>
  <c r="A42" i="7"/>
  <c r="A42" i="5"/>
  <c r="A42" i="22"/>
  <c r="A42" i="10"/>
  <c r="A42" i="11"/>
  <c r="A42" i="19"/>
  <c r="A42" i="8"/>
  <c r="A42" i="9"/>
  <c r="A42" i="15"/>
  <c r="A42" i="13"/>
  <c r="A42" i="16"/>
  <c r="A42" i="3"/>
  <c r="A42" i="12"/>
  <c r="A42" i="23"/>
  <c r="A42" i="20"/>
  <c r="A42" i="14"/>
  <c r="A42" i="17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<sst xmlns="http://schemas.openxmlformats.org/spreadsheetml/2006/main" count="1983" uniqueCount="197">
  <si>
    <t>CONFIGURACIÓN DEL CENTRO</t>
  </si>
  <si>
    <t>Nombre del centro:</t>
  </si>
  <si>
    <t>Curso académico:</t>
  </si>
  <si>
    <t>ESPECIALIDADES DEL CENTRO</t>
  </si>
  <si>
    <t>Especialidad</t>
  </si>
  <si>
    <t>Aplica</t>
  </si>
  <si>
    <t>ACORDEÓN</t>
  </si>
  <si>
    <t>Sí</t>
  </si>
  <si>
    <t>ARPA</t>
  </si>
  <si>
    <t>BAJO ELÉCTRICO</t>
  </si>
  <si>
    <t>CANTO</t>
  </si>
  <si>
    <t>CANTO VALENCIANO</t>
  </si>
  <si>
    <t>CLARINETE</t>
  </si>
  <si>
    <t>CLAVECÍN</t>
  </si>
  <si>
    <t>CONTRABAJO</t>
  </si>
  <si>
    <t>CORO</t>
  </si>
  <si>
    <t>DULZAINA</t>
  </si>
  <si>
    <t>FAGOT</t>
  </si>
  <si>
    <t>FLAUTA</t>
  </si>
  <si>
    <t>FLAUTA DE PICO</t>
  </si>
  <si>
    <t>GUITARRA</t>
  </si>
  <si>
    <t>GUITARRA ELÉCTRICA</t>
  </si>
  <si>
    <t>INSTRUMENTOS DE CUERDA PULSADA DEL RENACIMIENTO Y BARROCO</t>
  </si>
  <si>
    <t>INSTRUMENTOS DE PLECTRO</t>
  </si>
  <si>
    <t>OBOE</t>
  </si>
  <si>
    <t>ÓRGANO</t>
  </si>
  <si>
    <t>PERCUSIÓN</t>
  </si>
  <si>
    <t>PIANO</t>
  </si>
  <si>
    <t>SAXOFÓN</t>
  </si>
  <si>
    <t>TROMBÓN</t>
  </si>
  <si>
    <t>TROMPA</t>
  </si>
  <si>
    <t>TROMPETA</t>
  </si>
  <si>
    <t>TUBA</t>
  </si>
  <si>
    <t>VIOLA</t>
  </si>
  <si>
    <t>VIOLA DA GAMBA</t>
  </si>
  <si>
    <t>VIOLÍN</t>
  </si>
  <si>
    <t>VIOLONCHELO</t>
  </si>
  <si>
    <t>HOJA DE CONTROL DE VACANTES</t>
  </si>
  <si>
    <t>Activa</t>
  </si>
  <si>
    <t>Plazas origen</t>
  </si>
  <si>
    <t>Matriculados</t>
  </si>
  <si>
    <t>Bajas</t>
  </si>
  <si>
    <t>NP1/1Adj - Readmisión</t>
  </si>
  <si>
    <t>NP1/1Adj - PPAA</t>
  </si>
  <si>
    <t>NP2/1Adj - Readmisión</t>
  </si>
  <si>
    <t>NP2A/1Adj - PPAA</t>
  </si>
  <si>
    <t>NP2B/1Adj - PPAA</t>
  </si>
  <si>
    <t>NP3/1Adj - Readmisión</t>
  </si>
  <si>
    <t>NP3/1Adj - PPAA</t>
  </si>
  <si>
    <t>NP4/1Adj - Readmisión</t>
  </si>
  <si>
    <t>NP4/1Adj - PPAA</t>
  </si>
  <si>
    <t>NP4/1Adj - Cambio Especialidad</t>
  </si>
  <si>
    <t>NP1/2Adj - Traslado</t>
  </si>
  <si>
    <t>NP1/2Adj - Readmisión otros</t>
  </si>
  <si>
    <t>NP1/2Adj - PPAA otros</t>
  </si>
  <si>
    <t>NP2/2Adj - Traslado</t>
  </si>
  <si>
    <t>NP2/2Adj - Readmisión otros</t>
  </si>
  <si>
    <t>NP2/2Adj - PPAA otros</t>
  </si>
  <si>
    <t>NP3/2Adj - Traslado</t>
  </si>
  <si>
    <t>NP3/2Adj - Readmisión otros</t>
  </si>
  <si>
    <t>NP3/2Adj - PPAA otros</t>
  </si>
  <si>
    <t>NP4/2Adj - Traslado</t>
  </si>
  <si>
    <t>NP4/2Adj - Readmisión otros</t>
  </si>
  <si>
    <t>NP4/2Adj - PPAA otros</t>
  </si>
  <si>
    <t>Total consumido</t>
  </si>
  <si>
    <t>VACANTES</t>
  </si>
  <si>
    <t>[LOGO]</t>
  </si>
  <si>
    <t>Progreso de fases</t>
  </si>
  <si>
    <t>F01</t>
  </si>
  <si>
    <t>F02</t>
  </si>
  <si>
    <t>F03</t>
  </si>
  <si>
    <t>F04</t>
  </si>
  <si>
    <t>F05</t>
  </si>
  <si>
    <t>F06</t>
  </si>
  <si>
    <t>F07</t>
  </si>
  <si>
    <t>F08</t>
  </si>
  <si>
    <t>F09</t>
  </si>
  <si>
    <t>F10</t>
  </si>
  <si>
    <t>F11</t>
  </si>
  <si>
    <t>F12</t>
  </si>
  <si>
    <t>F13</t>
  </si>
  <si>
    <t>F14</t>
  </si>
  <si>
    <t>F15</t>
  </si>
  <si>
    <t>F16</t>
  </si>
  <si>
    <t>F17</t>
  </si>
  <si>
    <t>F18</t>
  </si>
  <si>
    <t>F19</t>
  </si>
  <si>
    <t>F20</t>
  </si>
  <si>
    <t>F21</t>
  </si>
  <si>
    <t>F22</t>
  </si>
  <si>
    <t>F23</t>
  </si>
  <si>
    <t>Fase actual: F01 — NP1/1Adj - Readmisión</t>
  </si>
  <si>
    <t>Vacantes</t>
  </si>
  <si>
    <t>Fase actual: F02 — NP1/1Adj - PPAA</t>
  </si>
  <si>
    <t>Fase actual: F03 — NP2/1Adj - Readmisión</t>
  </si>
  <si>
    <t>Fase actual: F04 — NP2A/1Adj - PPAA</t>
  </si>
  <si>
    <t>Fase actual: F07 — NP3/1Adj - Readmisión</t>
  </si>
  <si>
    <t>Fase actual: F08 — NP3/1Adj - PPAA</t>
  </si>
  <si>
    <t>Fase actual: F09 — NP4/1Adj - Readmisión</t>
  </si>
  <si>
    <t>Fase actual: F10 — NP4/1Adj - PPAA</t>
  </si>
  <si>
    <t>Fase actual: F11 — NP4/1Adj - Cambio Especialidad</t>
  </si>
  <si>
    <t>Fase actual: F12 — NP1/2Adj - Traslado</t>
  </si>
  <si>
    <t>Fase actual: F13 — NP1/2Adj - Readmisión otros</t>
  </si>
  <si>
    <t>Fase actual: F14 — NP1/2Adj - PPAA otros</t>
  </si>
  <si>
    <t>Fase actual: F15 — NP2/2Adj - Traslado</t>
  </si>
  <si>
    <t>Fase actual: F16 — NP2/2Adj - Readmisión otros</t>
  </si>
  <si>
    <t>Fase actual: F17 — NP2/2Adj - PPAA otros</t>
  </si>
  <si>
    <t>Fase actual: F18 — NP3/2Adj - Traslado</t>
  </si>
  <si>
    <t>Fase actual: F19 — NP3/2Adj - Readmisión otros</t>
  </si>
  <si>
    <t>Fase actual: F20 — NP3/2Adj - PPAA otros</t>
  </si>
  <si>
    <t>Fase actual: F21 — NP4/2Adj - Traslado</t>
  </si>
  <si>
    <t>Fase actual: F22 — NP4/2Adj - Readmisión otros</t>
  </si>
  <si>
    <t>Fase actual: F23 — NP4/2Adj - PPAA otros</t>
  </si>
  <si>
    <t>No</t>
  </si>
  <si>
    <t>Leyenda de fases</t>
  </si>
  <si>
    <t>Solo EE.PP.</t>
  </si>
  <si>
    <t>Marca "Sí" en "Aplica" para las especialidades que ofrece tu centro. Si una especialidad solo se imparte en Enseñanzas Profesionales, marca "Sí" en "Solo EE.PP.".</t>
  </si>
  <si>
    <t>Aviso</t>
  </si>
  <si>
    <t>Vacantes ofertadas en la fase 1: NP1/1Adj - Readmisión</t>
  </si>
  <si>
    <t>Vacantes ofertadas en la fase 2: NP1/1Adj - PPAA</t>
  </si>
  <si>
    <t>Vacantes ofertadas en la fase 3: NP2/1Adj - Readmisión</t>
  </si>
  <si>
    <t>Vacantes ofertadas en la fase 4: NP2A/1Adj - PPAA</t>
  </si>
  <si>
    <t>Vacantes ofertadas en la fase 7: NP3/1Adj - Readmisión</t>
  </si>
  <si>
    <t>Vacantes ofertadas en la fase 8: NP3/1Adj - PPAA</t>
  </si>
  <si>
    <t>Vacantes ofertadas en la fase 9: NP4/1Adj - Readmisión</t>
  </si>
  <si>
    <t>Vacantes ofertadas en la fase 10: NP4/1Adj - PPAA</t>
  </si>
  <si>
    <t>Vacantes ofertadas en la fase 11: NP4/1Adj - Cambio Especialidad</t>
  </si>
  <si>
    <t>Vacantes ofertadas en la fase 12: NP1/2Adj - Traslado</t>
  </si>
  <si>
    <t>Vacantes ofertadas en la fase 13: NP1/2Adj - Readmisión otros</t>
  </si>
  <si>
    <t>Vacantes ofertadas en la fase 14: NP1/2Adj - PPAA otros</t>
  </si>
  <si>
    <t>Vacantes ofertadas en la fase 15: NP2/2Adj - Traslado</t>
  </si>
  <si>
    <t>Vacantes ofertadas en la fase 16: NP2/2Adj - Readmisión otros</t>
  </si>
  <si>
    <t>Vacantes ofertadas en la fase 17: NP2/2Adj - PPAA otros</t>
  </si>
  <si>
    <t>Vacantes ofertadas en la fase 18: NP3/2Adj - Traslado</t>
  </si>
  <si>
    <t>Vacantes ofertadas en la fase 19: NP3/2Adj - Readmisión otros</t>
  </si>
  <si>
    <t>Vacantes ofertadas en la fase 20: NP3/2Adj - PPAA otros</t>
  </si>
  <si>
    <t>Vacantes ofertadas en la fase 21: NP4/2Adj - Traslado</t>
  </si>
  <si>
    <t>Vacantes ofertadas en la fase 22: NP4/2Adj - Readmisión otros</t>
  </si>
  <si>
    <t>Vacantes ofertadas en la fase 23: NP4/2Adj - PPAA otros</t>
  </si>
  <si>
    <t>INSTRUCCIONES DE USO</t>
  </si>
  <si>
    <t>Publicador de vacantes para procesos de admisión de conservatorios</t>
  </si>
  <si>
    <t>1. ESTRUCTURA DEL LIBRO</t>
  </si>
  <si>
    <t>• Configuración: ajustes iniciales del centro.</t>
  </si>
  <si>
    <t>• Control: hoja maestra donde se registra el recuento de vacantes y consumos por fase.</t>
  </si>
  <si>
    <t>• Instrucciones: esta hoja.</t>
  </si>
  <si>
    <t>• F01 a F23: una hoja por cada fase del proceso de admisión, lista para publicar (exportar a PDF).</t>
  </si>
  <si>
    <t>2. PRIMER USO — CONFIGURACIÓN DEL CENTRO</t>
  </si>
  <si>
    <t>Ve a la hoja "Configuración" y rellena:</t>
  </si>
  <si>
    <t xml:space="preserve">  • B3: Nombre del centro.</t>
  </si>
  <si>
    <t xml:space="preserve">  • B4: Curso académico (ej. 2025/2026).</t>
  </si>
  <si>
    <t xml:space="preserve">  • Columna B (Aplica) entre filas 10 y 39: marca "Sí" en las especialidades que ofrece tu centro y "No" en las que no.</t>
  </si>
  <si>
    <t xml:space="preserve">  • Columna C (Solo EE.PP.): marca "Sí" en aquellas especialidades que solo se imparten en Enseñanzas Profesionales. Estas mostrarán el aviso entre paréntesis en los publicables.</t>
  </si>
  <si>
    <t>Las filas en rojo significan "No aplica" y las naranjas "Solo EE.PP.".</t>
  </si>
  <si>
    <t>Los datos del centro y curso se copian automáticamente a todas las hojas publicables.</t>
  </si>
  <si>
    <t>3. CARGAR DATOS EN LA HOJA "CONTROL"</t>
  </si>
  <si>
    <t>Para cada especialidad activa, introduce:</t>
  </si>
  <si>
    <t xml:space="preserve">  • Columna C — Plazas origen: total de plazas del centro en esa especialidad.</t>
  </si>
  <si>
    <t xml:space="preserve">  • Columna D — Matriculados: alumnos ya matriculados.</t>
  </si>
  <si>
    <t xml:space="preserve">  • Columna E — Bajas: bajas producidas entre los matriculados.</t>
  </si>
  <si>
    <t>Las columnas F a AB corresponden a las 23 fases. A medida que avanza cada fase, registra ahí cuántos aspirantes han consumido plaza.</t>
  </si>
  <si>
    <t>La columna AD muestra automáticamente las vacantes restantes en cada momento.</t>
  </si>
  <si>
    <t>La columna AE muestra un aviso ⚠️ si una especialidad inactiva tiene datos cargados (posible error de configuración).</t>
  </si>
  <si>
    <t>4. PUBLICAR LAS VACANTES DE UNA FASE</t>
  </si>
  <si>
    <t>Cada hoja Fxx muestra las vacantes DISPONIBLES (ofertadas) para esa fase, calculadas como:</t>
  </si>
  <si>
    <t xml:space="preserve">    Plazas origen − Matriculados + Bajas − (Consumido en fases anteriores)</t>
  </si>
  <si>
    <t>Flujo recomendado para cada fase:</t>
  </si>
  <si>
    <t xml:space="preserve">  1. Antes de iniciar la fase, verifica que en Control están actualizados los datos de matriculados, bajas y consumos de fases previas.</t>
  </si>
  <si>
    <t xml:space="preserve">  2. Ve a la hoja Fxx correspondiente (ej. F01 para la primera readmisión).</t>
  </si>
  <si>
    <t xml:space="preserve">  3. Comprueba que el nombre del centro y el curso académico aparecen correctamente en la cabecera.</t>
  </si>
  <si>
    <t xml:space="preserve">  4. Exporta a PDF: Archivo → Exportar → Crear documento PDF (asegúrate de elegir "Hojas activas", no todo el libro).</t>
  </si>
  <si>
    <t xml:space="preserve">  5. Publica el PDF generado.</t>
  </si>
  <si>
    <t xml:space="preserve">  6. Al cerrarse la fase, registra en la columna correspondiente de Control los aspirantes que consumieron plaza. Esto actualizará automáticamente las vacantes ofertadas en las fases siguientes.</t>
  </si>
  <si>
    <t>5. INDICADORES VISUALES EN LAS HOJAS PUBLICABLES</t>
  </si>
  <si>
    <t>Cada hoja Fxx incluye una rejilla "Progreso de fases" en la que:</t>
  </si>
  <si>
    <t xml:space="preserve">  • Las fases ya completadas aparecen en gris medio.</t>
  </si>
  <si>
    <t xml:space="preserve">  • La fase actual aparece destacada en negro.</t>
  </si>
  <si>
    <t xml:space="preserve">  • Las fases pendientes aparecen en gris claro.</t>
  </si>
  <si>
    <t>Al final de la hoja hay una leyenda con el nombre completo de cada fase.</t>
  </si>
  <si>
    <t>6. LOGO DEL CENTRO</t>
  </si>
  <si>
    <t>Para añadir el logo a las hojas publicables:</t>
  </si>
  <si>
    <t xml:space="preserve">  • En cada hoja Fxx, sitúate en la celda A1 (donde aparece el texto [LOGO]).</t>
  </si>
  <si>
    <t xml:space="preserve">  • Insertar → Imagen → selecciona el archivo del logo y ajusta su tamaño dentro de la celda.</t>
  </si>
  <si>
    <t>7. AVISO IMPORTANTE — ACTIVAR/DESACTIVAR ESPECIALIDADES</t>
  </si>
  <si>
    <t>Si desactivas una especialidad en Configuración, sus datos en Control NO se eliminan: quedan ocultos en los publicables pero conservados.</t>
  </si>
  <si>
    <t>Si vuelves a activarla, todos los datos reaparecen intactos.</t>
  </si>
  <si>
    <t>Si una especialidad inactiva contiene datos cargados, la fila aparecerá en rojo intenso y verás un aviso en la columna AE de Control.</t>
  </si>
  <si>
    <t>CRÉDITOS</t>
  </si>
  <si>
    <t>Creado por José Luis Miralles Bono, con ayuda de Claude.</t>
  </si>
  <si>
    <t>TOTAL</t>
  </si>
  <si>
    <t>TOTAL VACANTES OFERTADAS</t>
  </si>
  <si>
    <t>Vacantes ofertadas en la fase 5: NP2A/1Adj - Cambio Especialidad</t>
  </si>
  <si>
    <t>Fase actual: F05 — NP2A/1Adj - Cambio Especialidad</t>
  </si>
  <si>
    <t>Vacantes ofertadas en la fase 6: NP2B/1Adj - PPAA</t>
  </si>
  <si>
    <t>Fase actual: F06 — NP2B/1Adj - PPAA</t>
  </si>
  <si>
    <t>NP2A/1Adj - Cambio Especialidad</t>
  </si>
  <si>
    <t>https://jlmirallesb.github.io/prelacion/</t>
  </si>
  <si>
    <t>https://ko-fi.com/miralles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</si>
</sst>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7" x14ac:knownFonts="1">
    <font>
      <sz val="12"/>
      <color theme="1"/>
      <name val="Aptos Narrow"/>
      <family val="2"/>
      <scheme val="minor"/>
    </font>
    <font>
      <b/>
      <sz val="16"/>
      <color rgb="FFFFFFFF"/>
      <name val="Aptos Narrow"/>
      <family val="2"/>
      <scheme val="minor"/>
    </font>
    <font>
      <b/>
      <sz val="14"/>
      <color rgb="FFFFFFFF"/>
      <name val="Aptos Narrow"/>
      <family val="2"/>
      <scheme val="minor"/>
    </font>
    <font>
      <i/>
      <sz val="12"/>
      <color rgb="FF595959"/>
      <name val="Aptos Narrow"/>
      <family val="2"/>
      <scheme val="minor"/>
    </font>
    <font>
      <b/>
      <sz val="12"/>
      <color rgb="FFFFFFFF"/>
      <name val="Aptos Narrow"/>
      <family val="2"/>
      <scheme val="minor"/>
    </font>
    <font>
      <b/>
      <sz val="18"/>
      <color rgb="FFFFFFFF"/>
      <name val="Aptos Narrow"/>
      <family val="2"/>
      <scheme val="minor"/>
    </font>
    <font>
      <sz val="14"/>
      <color theme="1"/>
      <name val="Aptos Narrow"/>
      <family val="2"/>
      <scheme val="minor"/>
    </font>
    <font>
      <b/>
      <sz val="10"/>
      <color rgb="FFFFFFFF"/>
      <name val="Aptos Narrow"/>
      <family val="2"/>
      <scheme val="minor"/>
    </font>
    <font>
      <b/>
      <sz val="12"/>
      <color rgb="FF000000"/>
      <name val="Aptos Narrow"/>
      <family val="2"/>
      <scheme val="minor"/>
    </font>
    <font>
      <sz val="12"/>
      <color rgb="FF000000"/>
      <name val="Aptos Narrow"/>
      <family val="2"/>
      <scheme val="minor"/>
    </font>
    <font>
      <sz val="12"/>
      <color rgb="FF808080"/>
      <name val="Aptos Narrow"/>
      <family val="2"/>
      <scheme val="minor"/>
    </font>
    <font>
      <i/>
      <sz val="12"/>
      <color rgb="FF808080"/>
      <name val="Aptos Narrow"/>
      <family val="2"/>
      <scheme val="minor"/>
    </font>
    <font>
      <sz val="11"/>
      <color rgb="FF000000"/>
      <name val="Aptos Narrow"/>
      <family val="2"/>
      <scheme val="minor"/>
    </font>
    <font>
      <b/>
      <sz val="10"/>
      <color rgb="FF808080"/>
      <name val="Aptos Narrow"/>
      <family val="2"/>
      <scheme val="minor"/>
    </font>
    <font>
      <b/>
      <sz val="12"/>
      <color rgb="FF9C0006"/>
      <name val="Aptos Narrow"/>
      <family val="2"/>
      <scheme val="minor"/>
    </font>
    <font>
      <b/>
      <sz val="22"/>
      <color rgb="FFFFFFFF"/>
      <name val="Aptos Narrow"/>
      <family val="2"/>
      <scheme val="minor"/>
    </font>
    <font>
      <b/>
      <sz val="11"/>
      <color rgb="FFFFFFFF"/>
      <name val="Aptos Narrow"/>
      <family val="2"/>
      <scheme val="minor"/>
    </font>
    <font>
      <b/>
      <sz val="9"/>
      <color rgb="FFFFFFFF"/>
      <name val="Aptos Narrow"/>
      <family val="2"/>
      <scheme val="minor"/>
    </font>
    <font>
      <i/>
      <sz val="11"/>
      <color rgb="FF000000"/>
      <name val="Aptos Narrow"/>
      <family val="2"/>
      <scheme val="minor"/>
    </font>
    <font>
      <b/>
      <sz val="13"/>
      <color rgb="FFFFFFFF"/>
      <name val="Aptos Narrow"/>
      <family val="2"/>
      <scheme val="minor"/>
    </font>
    <font>
      <b/>
      <sz val="9"/>
      <color theme="1"/>
      <name val="Aptos Narrow"/>
      <family val="2"/>
      <scheme val="minor"/>
    </font>
    <font>
      <sz val="9"/>
      <color theme="1"/>
      <name val="Aptos Narrow"/>
      <family val="2"/>
      <scheme val="minor"/>
    </font>
    <font>
      <b/>
      <sz val="26"/>
      <color rgb="FFFFFFFF"/>
      <name val="Aptos Narrow"/>
      <family val="2"/>
      <scheme val="minor"/>
    </font>
    <font>
      <sz val="14"/>
      <color rgb="FF000000"/>
      <name val="Aptos Narrow"/>
      <family val="2"/>
      <scheme val="minor"/>
    </font>
    <font>
      <b/>
      <sz val="18"/>
      <color rgb="FF000000"/>
      <name val="Aptos Narrow"/>
      <family val="2"/>
      <scheme val="minor"/>
    </font>
    <font>
      <i/>
      <sz val="12"/>
      <color rgb="FFFFFFFF"/>
      <name val="Aptos Narrow"/>
      <family val="2"/>
      <scheme val="minor"/>
    </font>
    <font>
      <u/>
      <sz val="12"/>
      <color theme="10"/>
      <name val="Aptos Narrow"/>
      <family val="2"/>
      <scheme val="minor"/>
    </font>
  </fonts>
  <fills count="8">
    <fill>
      <patternFill patternType="none"/>
    </fill>
    <fill>
      <patternFill patternType="gray125"/>
    </fill>
    <fill>
      <patternFill patternType="solid">
        <fgColor rgb="FFF2F2F2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rgb="FF000000"/>
        <bgColor indexed="64"/>
      </patternFill>
    </fill>
    <fill>
      <patternFill patternType="solid">
        <fgColor rgb="FFD9D9D9"/>
        <bgColor indexed="64"/>
      </patternFill>
    </fill>
    <fill>
      <patternFill patternType="solid">
        <fgColor rgb="FF404040"/>
        <bgColor indexed="64"/>
      </patternFill>
    </fill>
    <fill>
      <patternFill patternType="solid">
        <fgColor rgb="FF808080"/>
        <bgColor indexed="64"/>
      </patternFill>
    </fill>
  </fills>
  <borders count="11">
    <border>
      <left/>
      <right/>
      <top/>
      <bottom/>
      <diagonal/>
    </border>
    <border>
      <left style="thin">
        <color rgb="FFBFBFBF"/>
      </left>
      <right/>
      <top style="thin">
        <color rgb="FFBFBFBF"/>
      </top>
      <bottom style="thin">
        <color rgb="FFBFBFBF"/>
      </bottom>
      <diagonal/>
    </border>
    <border>
      <left style="thin">
        <color rgb="FFBFBFBF"/>
      </left>
      <right style="thin">
        <color rgb="FFBFBFBF"/>
      </right>
      <top style="thin">
        <color rgb="FFBFBFBF"/>
      </top>
      <bottom style="thin">
        <color rgb="FFBFBFBF"/>
      </bottom>
      <diagonal/>
    </border>
    <border>
      <left style="medium">
        <color rgb="FFFFFFFF"/>
      </left>
      <right/>
      <top style="medium">
        <color rgb="FFFFFFFF"/>
      </top>
      <bottom style="medium">
        <color rgb="FFFFFFFF"/>
      </bottom>
      <diagonal/>
    </border>
    <border>
      <left style="medium">
        <color rgb="FFFFFFFF"/>
      </left>
      <right style="medium">
        <color rgb="FFFFFFFF"/>
      </right>
      <top style="medium">
        <color rgb="FFFFFFFF"/>
      </top>
      <bottom style="medium">
        <color rgb="FFFFFFFF"/>
      </bottom>
      <diagonal/>
    </border>
    <border>
      <left style="medium">
        <color rgb="FFFFFFFF"/>
      </left>
      <right/>
      <top style="medium">
        <color rgb="FFFFFFFF"/>
      </top>
      <bottom/>
      <diagonal/>
    </border>
    <border>
      <left style="medium">
        <color rgb="FFFFFFFF"/>
      </left>
      <right style="medium">
        <color rgb="FFFFFFFF"/>
      </right>
      <top style="medium">
        <color rgb="FFFFFFFF"/>
      </top>
      <bottom/>
      <diagonal/>
    </border>
    <border>
      <left style="thin">
        <color rgb="FFBFBFBF"/>
      </left>
      <right/>
      <top style="thin">
        <color rgb="FFBFBFBF"/>
      </top>
      <bottom/>
      <diagonal/>
    </border>
    <border>
      <left style="thin">
        <color rgb="FFBFBFBF"/>
      </left>
      <right style="thin">
        <color rgb="FFBFBFBF"/>
      </right>
      <top style="thin">
        <color rgb="FFBFBFBF"/>
      </top>
      <bottom/>
      <diagonal/>
    </border>
    <border>
      <left style="thin">
        <color rgb="FFBFBFBF"/>
      </left>
      <right style="thin">
        <color rgb="FFBFBFBF"/>
      </right>
      <top style="thick">
        <color rgb="FF000000"/>
      </top>
      <bottom style="thin">
        <color rgb="FFBFBFBF"/>
      </bottom>
      <diagonal/>
    </border>
    <border>
      <left style="thin">
        <color rgb="FFBFBFBF"/>
      </left>
      <right style="thin">
        <color rgb="FFBFBFBF"/>
      </right>
      <top/>
      <bottom style="thin">
        <color rgb="FFBFBFBF"/>
      </bottom>
      <diagonal/>
    </border>
  </borders>
  <cellStyleXfs count="2">
    <xf numFmtId="0" fontId="0" fillId="0" borderId="0"/>
    <xf numFmtId="0" fontId="26" fillId="0" borderId="0" applyNumberFormat="0" applyFill="0" applyBorder="0" applyAlignment="0" applyProtection="0"/>
  </cellStyleXfs>
  <cellXfs count="72">
    <xf numFmtId="0" fontId="0" fillId="0" borderId="0" xfId="0"/>
    <xf numFmtId="0" fontId="3" fillId="0" borderId="0" xfId="0" applyFont="1"/>
    <xf numFmtId="0" fontId="1" fillId="4" borderId="0" xfId="0" applyFont="1" applyFill="1" applyAlignment="1">
      <alignment horizontal="left"/>
    </xf>
    <xf numFmtId="0" fontId="8" fillId="5" borderId="0" xfId="0" applyFont="1" applyFill="1"/>
    <xf numFmtId="0" fontId="9" fillId="2" borderId="0" xfId="0" applyFont="1" applyFill="1"/>
    <xf numFmtId="0" fontId="2" fillId="4" borderId="0" xfId="0" applyFont="1" applyFill="1"/>
    <xf numFmtId="0" fontId="4" fillId="4" borderId="2" xfId="0" applyFont="1" applyFill="1" applyBorder="1" applyAlignment="1">
      <alignment horizontal="left"/>
    </xf>
    <xf numFmtId="0" fontId="4" fillId="4" borderId="2" xfId="0" applyFont="1" applyFill="1" applyBorder="1" applyAlignment="1">
      <alignment horizontal="center"/>
    </xf>
    <xf numFmtId="0" fontId="8" fillId="2" borderId="2" xfId="0" applyFont="1" applyFill="1" applyBorder="1"/>
    <xf numFmtId="0" fontId="8" fillId="3" borderId="2" xfId="0" applyFont="1" applyFill="1" applyBorder="1" applyAlignment="1">
      <alignment horizontal="center"/>
    </xf>
    <xf numFmtId="0" fontId="1" fillId="4" borderId="0" xfId="0" applyFont="1" applyFill="1"/>
    <xf numFmtId="0" fontId="4" fillId="4" borderId="2" xfId="0" applyFont="1" applyFill="1" applyBorder="1" applyAlignment="1">
      <alignment horizontal="center" wrapText="1"/>
    </xf>
    <xf numFmtId="0" fontId="10" fillId="3" borderId="2" xfId="0" applyFont="1" applyFill="1" applyBorder="1" applyAlignment="1">
      <alignment horizontal="center"/>
    </xf>
    <xf numFmtId="0" fontId="9" fillId="3" borderId="2" xfId="0" applyFont="1" applyFill="1" applyBorder="1" applyAlignment="1">
      <alignment horizontal="center"/>
    </xf>
    <xf numFmtId="0" fontId="8" fillId="5" borderId="2" xfId="0" applyFont="1" applyFill="1" applyBorder="1" applyAlignment="1">
      <alignment horizontal="center"/>
    </xf>
    <xf numFmtId="0" fontId="7" fillId="4" borderId="5" xfId="0" applyFont="1" applyFill="1" applyBorder="1" applyAlignment="1">
      <alignment horizontal="center" vertical="center"/>
    </xf>
    <xf numFmtId="0" fontId="7" fillId="4" borderId="3" xfId="0" applyFont="1" applyFill="1" applyBorder="1" applyAlignment="1">
      <alignment horizontal="center" vertical="center"/>
    </xf>
    <xf numFmtId="0" fontId="13" fillId="2" borderId="3" xfId="0" applyFont="1" applyFill="1" applyBorder="1" applyAlignment="1">
      <alignment horizontal="center" vertical="center"/>
    </xf>
    <xf numFmtId="0" fontId="13" fillId="2" borderId="5" xfId="0" applyFont="1" applyFill="1" applyBorder="1" applyAlignment="1">
      <alignment horizontal="center" vertical="center"/>
    </xf>
    <xf numFmtId="0" fontId="13" fillId="2" borderId="6" xfId="0" applyFont="1" applyFill="1" applyBorder="1" applyAlignment="1">
      <alignment horizontal="center" vertical="center"/>
    </xf>
    <xf numFmtId="0" fontId="7" fillId="3" borderId="4" xfId="0" applyFont="1" applyFill="1" applyBorder="1" applyAlignment="1">
      <alignment horizontal="center" vertical="center"/>
    </xf>
    <xf numFmtId="0" fontId="7" fillId="7" borderId="5" xfId="0" applyFont="1" applyFill="1" applyBorder="1" applyAlignment="1">
      <alignment horizontal="center" vertical="center"/>
    </xf>
    <xf numFmtId="0" fontId="7" fillId="7" borderId="3" xfId="0" applyFont="1" applyFill="1" applyBorder="1" applyAlignment="1">
      <alignment horizontal="center" vertical="center"/>
    </xf>
    <xf numFmtId="0" fontId="7" fillId="4" borderId="6" xfId="0" applyFont="1" applyFill="1" applyBorder="1" applyAlignment="1">
      <alignment horizontal="center" vertical="center"/>
    </xf>
    <xf numFmtId="0" fontId="7" fillId="7" borderId="6" xfId="0" applyFont="1" applyFill="1" applyBorder="1" applyAlignment="1">
      <alignment horizontal="center" vertical="center"/>
    </xf>
    <xf numFmtId="0" fontId="4" fillId="4" borderId="1" xfId="0" applyFont="1" applyFill="1" applyBorder="1" applyAlignment="1">
      <alignment horizontal="center" wrapText="1"/>
    </xf>
    <xf numFmtId="0" fontId="4" fillId="6" borderId="1" xfId="0" applyFont="1" applyFill="1" applyBorder="1" applyAlignment="1">
      <alignment horizontal="center"/>
    </xf>
    <xf numFmtId="0" fontId="14" fillId="0" borderId="2" xfId="0" applyFont="1" applyBorder="1" applyAlignment="1">
      <alignment horizontal="left"/>
    </xf>
    <xf numFmtId="0" fontId="17" fillId="4" borderId="2" xfId="0" applyFont="1" applyFill="1" applyBorder="1" applyAlignment="1">
      <alignment horizontal="center" vertical="center"/>
    </xf>
    <xf numFmtId="0" fontId="20" fillId="2" borderId="2" xfId="0" applyFont="1" applyFill="1" applyBorder="1" applyAlignment="1">
      <alignment horizontal="center" vertical="center"/>
    </xf>
    <xf numFmtId="0" fontId="21" fillId="0" borderId="2" xfId="0" applyFont="1" applyBorder="1" applyAlignment="1">
      <alignment vertical="center"/>
    </xf>
    <xf numFmtId="0" fontId="2" fillId="4" borderId="2" xfId="0" applyFont="1" applyFill="1" applyBorder="1" applyAlignment="1">
      <alignment horizontal="center"/>
    </xf>
    <xf numFmtId="0" fontId="24" fillId="5" borderId="2" xfId="0" applyFont="1" applyFill="1" applyBorder="1" applyAlignment="1">
      <alignment horizontal="center"/>
    </xf>
    <xf numFmtId="0" fontId="5" fillId="7" borderId="2" xfId="0" applyFont="1" applyFill="1" applyBorder="1" applyAlignment="1">
      <alignment horizontal="center"/>
    </xf>
    <xf numFmtId="0" fontId="8" fillId="2" borderId="8" xfId="0" applyFont="1" applyFill="1" applyBorder="1"/>
    <xf numFmtId="0" fontId="10" fillId="3" borderId="8" xfId="0" applyFont="1" applyFill="1" applyBorder="1" applyAlignment="1">
      <alignment horizontal="center"/>
    </xf>
    <xf numFmtId="0" fontId="9" fillId="3" borderId="8" xfId="0" applyFont="1" applyFill="1" applyBorder="1" applyAlignment="1">
      <alignment horizontal="center"/>
    </xf>
    <xf numFmtId="0" fontId="8" fillId="5" borderId="8" xfId="0" applyFont="1" applyFill="1" applyBorder="1" applyAlignment="1">
      <alignment horizontal="center"/>
    </xf>
    <xf numFmtId="0" fontId="4" fillId="6" borderId="7" xfId="0" applyFont="1" applyFill="1" applyBorder="1" applyAlignment="1">
      <alignment horizontal="center"/>
    </xf>
    <xf numFmtId="0" fontId="14" fillId="0" borderId="8" xfId="0" applyFont="1" applyBorder="1" applyAlignment="1">
      <alignment horizontal="left"/>
    </xf>
    <xf numFmtId="0" fontId="4" fillId="4" borderId="9" xfId="0" applyFont="1" applyFill="1" applyBorder="1" applyAlignment="1">
      <alignment horizontal="center"/>
    </xf>
    <xf numFmtId="0" fontId="0" fillId="4" borderId="9" xfId="0" applyFill="1" applyBorder="1"/>
    <xf numFmtId="0" fontId="4" fillId="6" borderId="9" xfId="0" applyFont="1" applyFill="1" applyBorder="1" applyAlignment="1">
      <alignment horizontal="center"/>
    </xf>
    <xf numFmtId="0" fontId="5" fillId="7" borderId="8" xfId="0" applyFont="1" applyFill="1" applyBorder="1" applyAlignment="1">
      <alignment horizontal="center"/>
    </xf>
    <xf numFmtId="0" fontId="5" fillId="4" borderId="9" xfId="0" applyFont="1" applyFill="1" applyBorder="1" applyAlignment="1">
      <alignment horizontal="center"/>
    </xf>
    <xf numFmtId="0" fontId="2" fillId="6" borderId="9" xfId="0" applyFont="1" applyFill="1" applyBorder="1" applyAlignment="1">
      <alignment horizontal="left" vertical="center"/>
    </xf>
    <xf numFmtId="0" fontId="23" fillId="3" borderId="2" xfId="0" applyFont="1" applyFill="1" applyBorder="1" applyAlignment="1">
      <alignment horizontal="left"/>
    </xf>
    <xf numFmtId="0" fontId="6" fillId="3" borderId="2" xfId="0" applyFont="1" applyFill="1" applyBorder="1"/>
    <xf numFmtId="0" fontId="23" fillId="2" borderId="2" xfId="0" applyFont="1" applyFill="1" applyBorder="1" applyAlignment="1">
      <alignment horizontal="left"/>
    </xf>
    <xf numFmtId="0" fontId="6" fillId="2" borderId="2" xfId="0" applyFont="1" applyFill="1" applyBorder="1"/>
    <xf numFmtId="0" fontId="11" fillId="3" borderId="0" xfId="0" applyFont="1" applyFill="1" applyAlignment="1" applyProtection="1">
      <alignment horizontal="center" vertical="center"/>
      <protection locked="0"/>
    </xf>
    <xf numFmtId="0" fontId="0" fillId="0" borderId="0" xfId="0"/>
    <xf numFmtId="0" fontId="22" fillId="4" borderId="0" xfId="0" applyFont="1" applyFill="1" applyAlignment="1">
      <alignment horizontal="center"/>
    </xf>
    <xf numFmtId="0" fontId="23" fillId="5" borderId="0" xfId="0" applyFont="1" applyFill="1" applyAlignment="1">
      <alignment horizontal="center"/>
    </xf>
    <xf numFmtId="0" fontId="24" fillId="2" borderId="0" xfId="0" applyFont="1" applyFill="1" applyAlignment="1">
      <alignment horizontal="center"/>
    </xf>
    <xf numFmtId="0" fontId="4" fillId="4" borderId="0" xfId="0" applyFont="1" applyFill="1" applyAlignment="1">
      <alignment horizontal="center"/>
    </xf>
    <xf numFmtId="0" fontId="18" fillId="3" borderId="0" xfId="0" applyFont="1" applyFill="1" applyAlignment="1">
      <alignment horizontal="center"/>
    </xf>
    <xf numFmtId="0" fontId="21" fillId="0" borderId="2" xfId="0" applyFont="1" applyBorder="1" applyAlignment="1">
      <alignment horizontal="left" vertical="center"/>
    </xf>
    <xf numFmtId="0" fontId="20" fillId="0" borderId="2" xfId="0" applyFont="1" applyBorder="1" applyAlignment="1">
      <alignment horizontal="left" vertical="center"/>
    </xf>
    <xf numFmtId="0" fontId="2" fillId="4" borderId="2" xfId="0" applyFont="1" applyFill="1" applyBorder="1" applyAlignment="1">
      <alignment horizontal="center"/>
    </xf>
    <xf numFmtId="0" fontId="16" fillId="4" borderId="10" xfId="0" applyFont="1" applyFill="1" applyBorder="1" applyAlignment="1">
      <alignment horizontal="center"/>
    </xf>
    <xf numFmtId="0" fontId="0" fillId="0" borderId="10" xfId="0" applyBorder="1"/>
    <xf numFmtId="0" fontId="23" fillId="2" borderId="8" xfId="0" applyFont="1" applyFill="1" applyBorder="1" applyAlignment="1">
      <alignment horizontal="left"/>
    </xf>
    <xf numFmtId="0" fontId="6" fillId="2" borderId="8" xfId="0" applyFont="1" applyFill="1" applyBorder="1"/>
    <xf numFmtId="0" fontId="12" fillId="2" borderId="0" xfId="0" applyFont="1" applyFill="1" applyAlignment="1">
      <alignment horizontal="left" vertical="center" wrapText="1"/>
    </xf>
    <xf numFmtId="0" fontId="26" fillId="5" borderId="0" xfId="1" applyFill="1" applyAlignment="1">
      <alignment horizontal="center"/>
    </xf>
    <xf numFmtId="0" fontId="15" fillId="4" borderId="0" xfId="0" applyFont="1" applyFill="1" applyAlignment="1">
      <alignment horizontal="center" vertical="center"/>
    </xf>
    <xf numFmtId="0" fontId="25" fillId="6" borderId="0" xfId="0" applyFont="1" applyFill="1" applyAlignment="1">
      <alignment horizontal="center"/>
    </xf>
    <xf numFmtId="0" fontId="19" fillId="6" borderId="0" xfId="0" applyFont="1" applyFill="1" applyAlignment="1">
      <alignment horizontal="left" vertical="center"/>
    </xf>
    <xf numFmtId="0" fontId="19" fillId="6" borderId="0" xfId="0" applyFont="1" applyFill="1" applyAlignment="1">
      <alignment horizontal="left" vertical="center" wrapText="1"/>
    </xf>
    <xf numFmtId="0" fontId="18" fillId="5" borderId="0" xfId="0" applyFont="1" applyFill="1" applyAlignment="1">
      <alignment horizontal="center"/>
    </xf>
    <xf numFmtId="0" fontId="19" fillId="4" borderId="0" xfId="0" applyFont="1" applyFill="1" applyAlignment="1">
      <alignment horizontal="center" vertical="center" wrapText="1"/>
    </xf>
  </cellXfs>
  <cellStyles count="2">
    <cellStyle name="Hipervínculo" xfId="1" builtinId="8"/>
    <cellStyle name="Normal" xfId="0" builtinId="0"/>
  </cellStyles>
  <dxfs count="27">
    <dxf>
      <font>
        <color rgb="FFFFFFFF"/>
      </font>
      <fill>
        <patternFill patternType="solid">
          <fgColor indexed="64"/>
          <bgColor rgb="FFFFFFFF"/>
        </patternFill>
      </fill>
      <border>
        <left/>
        <right/>
        <top/>
        <bottom/>
      </border>
    </dxf>
    <dxf>
      <font>
        <color rgb="FFFFFFFF"/>
      </font>
      <fill>
        <patternFill patternType="solid">
          <fgColor indexed="64"/>
          <bgColor rgb="FFFFFFFF"/>
        </patternFill>
      </fill>
      <border>
        <left/>
        <right/>
        <top/>
        <bottom/>
      </border>
    </dxf>
    <dxf>
      <font>
        <color rgb="FFFFFFFF"/>
      </font>
      <fill>
        <patternFill patternType="solid">
          <fgColor indexed="64"/>
          <bgColor rgb="FFFFFFFF"/>
        </patternFill>
      </fill>
      <border>
        <left/>
        <right/>
        <top/>
        <bottom/>
      </border>
    </dxf>
    <dxf>
      <font>
        <color rgb="FFFFFFFF"/>
      </font>
      <fill>
        <patternFill patternType="solid">
          <fgColor indexed="64"/>
          <bgColor rgb="FFFFFFFF"/>
        </patternFill>
      </fill>
      <border>
        <left/>
        <right/>
        <top/>
        <bottom/>
      </border>
    </dxf>
    <dxf>
      <font>
        <color rgb="FFFFFFFF"/>
      </font>
      <fill>
        <patternFill patternType="solid">
          <fgColor indexed="64"/>
          <bgColor rgb="FFFFFFFF"/>
        </patternFill>
      </fill>
      <border>
        <left/>
        <right/>
        <top/>
        <bottom/>
      </border>
    </dxf>
    <dxf>
      <font>
        <color rgb="FFFFFFFF"/>
      </font>
      <fill>
        <patternFill patternType="solid">
          <fgColor indexed="64"/>
          <bgColor rgb="FFFFFFFF"/>
        </patternFill>
      </fill>
      <border>
        <left/>
        <right/>
        <top/>
        <bottom/>
      </border>
    </dxf>
    <dxf>
      <font>
        <color rgb="FFFFFFFF"/>
      </font>
      <fill>
        <patternFill patternType="solid">
          <fgColor indexed="64"/>
          <bgColor rgb="FFFFFFFF"/>
        </patternFill>
      </fill>
      <border>
        <left/>
        <right/>
        <top/>
        <bottom/>
      </border>
    </dxf>
    <dxf>
      <font>
        <color rgb="FFFFFFFF"/>
      </font>
      <fill>
        <patternFill patternType="solid">
          <fgColor indexed="64"/>
          <bgColor rgb="FFFFFFFF"/>
        </patternFill>
      </fill>
      <border>
        <left/>
        <right/>
        <top/>
        <bottom/>
      </border>
    </dxf>
    <dxf>
      <font>
        <color rgb="FFFFFFFF"/>
      </font>
      <fill>
        <patternFill patternType="solid">
          <fgColor indexed="64"/>
          <bgColor rgb="FFFFFFFF"/>
        </patternFill>
      </fill>
      <border>
        <left/>
        <right/>
        <top/>
        <bottom/>
      </border>
    </dxf>
    <dxf>
      <font>
        <color rgb="FFFFFFFF"/>
      </font>
      <fill>
        <patternFill patternType="solid">
          <fgColor indexed="64"/>
          <bgColor rgb="FFFFFFFF"/>
        </patternFill>
      </fill>
      <border>
        <left/>
        <right/>
        <top/>
        <bottom/>
      </border>
    </dxf>
    <dxf>
      <font>
        <color rgb="FFFFFFFF"/>
      </font>
      <fill>
        <patternFill patternType="solid">
          <fgColor indexed="64"/>
          <bgColor rgb="FFFFFFFF"/>
        </patternFill>
      </fill>
      <border>
        <left/>
        <right/>
        <top/>
        <bottom/>
      </border>
    </dxf>
    <dxf>
      <font>
        <color rgb="FFFFFFFF"/>
      </font>
      <fill>
        <patternFill patternType="solid">
          <fgColor indexed="64"/>
          <bgColor rgb="FFFFFFFF"/>
        </patternFill>
      </fill>
      <border>
        <left/>
        <right/>
        <top/>
        <bottom/>
      </border>
    </dxf>
    <dxf>
      <font>
        <color rgb="FFFFFFFF"/>
      </font>
      <fill>
        <patternFill patternType="solid">
          <fgColor indexed="64"/>
          <bgColor rgb="FFFFFFFF"/>
        </patternFill>
      </fill>
      <border>
        <left/>
        <right/>
        <top/>
        <bottom/>
      </border>
    </dxf>
    <dxf>
      <font>
        <color rgb="FFFFFFFF"/>
      </font>
      <fill>
        <patternFill patternType="solid">
          <fgColor indexed="64"/>
          <bgColor rgb="FFFFFFFF"/>
        </patternFill>
      </fill>
      <border>
        <left/>
        <right/>
        <top/>
        <bottom/>
      </border>
    </dxf>
    <dxf>
      <font>
        <color rgb="FFFFFFFF"/>
      </font>
      <fill>
        <patternFill patternType="solid">
          <fgColor indexed="64"/>
          <bgColor rgb="FFFFFFFF"/>
        </patternFill>
      </fill>
      <border>
        <left/>
        <right/>
        <top/>
        <bottom/>
      </border>
    </dxf>
    <dxf>
      <font>
        <color rgb="FFFFFFFF"/>
      </font>
      <fill>
        <patternFill patternType="solid">
          <fgColor indexed="64"/>
          <bgColor rgb="FFFFFFFF"/>
        </patternFill>
      </fill>
      <border>
        <left/>
        <right/>
        <top/>
        <bottom/>
      </border>
    </dxf>
    <dxf>
      <font>
        <color rgb="FFFFFFFF"/>
      </font>
      <fill>
        <patternFill patternType="solid">
          <fgColor indexed="64"/>
          <bgColor rgb="FFFFFFFF"/>
        </patternFill>
      </fill>
      <border>
        <left/>
        <right/>
        <top/>
        <bottom/>
      </border>
    </dxf>
    <dxf>
      <font>
        <color rgb="FFFFFFFF"/>
      </font>
      <fill>
        <patternFill patternType="solid">
          <fgColor indexed="64"/>
          <bgColor rgb="FFFFFFFF"/>
        </patternFill>
      </fill>
      <border>
        <left/>
        <right/>
        <top/>
        <bottom/>
      </border>
    </dxf>
    <dxf>
      <font>
        <color rgb="FFFFFFFF"/>
      </font>
      <fill>
        <patternFill patternType="solid">
          <fgColor indexed="64"/>
          <bgColor rgb="FFFFFFFF"/>
        </patternFill>
      </fill>
      <border>
        <left/>
        <right/>
        <top/>
        <bottom/>
      </border>
    </dxf>
    <dxf>
      <font>
        <color rgb="FFFFFFFF"/>
      </font>
      <fill>
        <patternFill patternType="solid">
          <fgColor indexed="64"/>
          <bgColor rgb="FFFFFFFF"/>
        </patternFill>
      </fill>
      <border>
        <left/>
        <right/>
        <top/>
        <bottom/>
      </border>
    </dxf>
    <dxf>
      <font>
        <color rgb="FFFFFFFF"/>
      </font>
      <fill>
        <patternFill patternType="solid">
          <fgColor indexed="64"/>
          <bgColor rgb="FFFFFFFF"/>
        </patternFill>
      </fill>
      <border>
        <left/>
        <right/>
        <top/>
        <bottom/>
      </border>
    </dxf>
    <dxf>
      <font>
        <color rgb="FFFFFFFF"/>
      </font>
      <fill>
        <patternFill patternType="solid">
          <fgColor indexed="64"/>
          <bgColor rgb="FFFFFFFF"/>
        </patternFill>
      </fill>
      <border>
        <left/>
        <right/>
        <top/>
        <bottom/>
      </border>
    </dxf>
    <dxf>
      <font>
        <color rgb="FFFFFFFF"/>
      </font>
      <fill>
        <patternFill patternType="solid">
          <fgColor indexed="64"/>
          <bgColor rgb="FFFFFFFF"/>
        </patternFill>
      </fill>
      <border>
        <left/>
        <right/>
        <top/>
        <bottom/>
      </border>
    </dxf>
    <dxf>
      <font>
        <color rgb="FF9C0006"/>
      </font>
      <fill>
        <patternFill patternType="solid">
          <fgColor indexed="64"/>
          <bgColor rgb="FFF8CBAD"/>
        </patternFill>
      </fill>
    </dxf>
    <dxf>
      <font>
        <b/>
        <i val="0"/>
        <color rgb="FFFFFFFF"/>
      </font>
      <fill>
        <patternFill patternType="solid">
          <fgColor indexed="64"/>
          <bgColor rgb="FFC00000"/>
        </patternFill>
      </fill>
    </dxf>
    <dxf>
      <font>
        <color rgb="FF7F6000"/>
      </font>
      <fill>
        <patternFill patternType="solid">
          <fgColor indexed="64"/>
          <bgColor rgb="FFFFD966"/>
        </patternFill>
      </fill>
    </dxf>
    <dxf>
      <font>
        <color rgb="FF9C0006"/>
      </font>
      <fill>
        <patternFill patternType="solid">
          <fgColor indexed="64"/>
          <bgColor rgb="FFF8CBAD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calcChain" Target="calcChain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styles" Target="styles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microsoft.com/office/2017/10/relationships/person" Target="persons/person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theme" Target="theme/theme1.xml"/><Relationship Id="rId30" Type="http://schemas.openxmlformats.org/officeDocument/2006/relationships/sheetMetadata" Target="metadata.xml"/></Relationships>
</file>

<file path=xl/persons/person.xml><?xml version="1.0" encoding="utf-8"?>
<personList xmlns="http://schemas.microsoft.com/office/spreadsheetml/2018/threadedcomments" xmlns:x="http://schemas.openxmlformats.org/spreadsheetml/2006/main"/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ebextensions/_rels/taskpanes.xml.rels><?xml version="1.0" encoding="UTF-8" standalone="yes"?>
<Relationships xmlns="http://schemas.openxmlformats.org/package/2006/relationships"><Relationship Id="rId1" Type="http://schemas.microsoft.com/office/2011/relationships/webextension" Target="webextension1.xml"/></Relationships>
</file>

<file path=xl/webextensions/taskpanes.xml><?xml version="1.0" encoding="utf-8"?>
<wetp:taskpanes xmlns:wetp="http://schemas.microsoft.com/office/webextensions/taskpanes/2010/11">
  <wetp:taskpane dockstate="right" visibility="0" width="350" row="0">
    <wetp:webextensionref xmlns:r="http://schemas.openxmlformats.org/officeDocument/2006/relationships" r:id="rId1"/>
  </wetp:taskpane>
</wetp:taskpanes>
</file>

<file path=xl/webextensions/webextension1.xml><?xml version="1.0" encoding="utf-8"?>
<we:webextension xmlns:we="http://schemas.microsoft.com/office/webextensions/webextension/2010/11" id="{47A8D138-3345-E549-8A50-2A5B295249A3}">
  <we:reference id="wa200009404" version="1.0.0.8" store="en-US" storeType="OMEX"/>
  <we:alternateReferences>
    <we:reference id="wa200009404" version="1.0.0.8" store="" storeType="OMEX"/>
  </we:alternateReferences>
  <we:properties>
    <we:property name="claude.fileId" value="&quot;6934c7c8-d78e-46d9-bc02-64482aab9941&quot;"/>
  </we:properties>
  <we:bindings/>
  <we:snapshot xmlns:r="http://schemas.openxmlformats.org/officeDocument/2006/relationships"/>
</we:webextension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hyperlink" Target="https://ko-fi.com/miralles" TargetMode="External"/><Relationship Id="rId1" Type="http://schemas.openxmlformats.org/officeDocument/2006/relationships/hyperlink" Target="https://jlmirallesb.github.io/prelacion/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591F658-E2F9-2543-A730-6B8E538F2169}">
  <dimension ref="A1:C60"/>
  <sheetViews>
    <sheetView workbookViewId="0">
      <selection activeCell="B66" sqref="B66"/>
    </sheetView>
  </sheetViews>
  <sheetFormatPr baseColWidth="10" defaultRowHeight="16" x14ac:dyDescent="0.2"/>
  <cols>
    <col min="1" max="1" width="5" customWidth="1"/>
    <col min="2" max="2" width="83.33203125" customWidth="1"/>
    <col min="3" max="3" width="5" customWidth="1"/>
  </cols>
  <sheetData>
    <row r="1" spans="1:3" ht="50" customHeight="1" x14ac:dyDescent="0.2">
      <c r="A1" s="66" t="s">
        <v>139</v>
      </c>
      <c r="B1" s="51"/>
      <c r="C1" s="51"/>
    </row>
    <row r="2" spans="1:3" ht="25" customHeight="1" x14ac:dyDescent="0.2">
      <c r="A2" s="67" t="s">
        <v>140</v>
      </c>
      <c r="B2" s="51"/>
      <c r="C2" s="51"/>
    </row>
    <row r="3" spans="1:3" ht="15" customHeight="1" x14ac:dyDescent="0.2"/>
    <row r="4" spans="1:3" ht="28" customHeight="1" x14ac:dyDescent="0.2">
      <c r="A4" s="68" t="s">
        <v>141</v>
      </c>
      <c r="B4" s="51"/>
      <c r="C4" s="51"/>
    </row>
    <row r="5" spans="1:3" ht="22" customHeight="1" x14ac:dyDescent="0.2">
      <c r="A5" s="64" t="s">
        <v>142</v>
      </c>
      <c r="B5" s="51"/>
      <c r="C5" s="51"/>
    </row>
    <row r="6" spans="1:3" ht="22" customHeight="1" x14ac:dyDescent="0.2">
      <c r="A6" s="64" t="s">
        <v>143</v>
      </c>
      <c r="B6" s="51"/>
      <c r="C6" s="51"/>
    </row>
    <row r="7" spans="1:3" ht="22" customHeight="1" x14ac:dyDescent="0.2">
      <c r="A7" s="64" t="s">
        <v>144</v>
      </c>
      <c r="B7" s="51"/>
      <c r="C7" s="51"/>
    </row>
    <row r="8" spans="1:3" ht="22" customHeight="1" x14ac:dyDescent="0.2">
      <c r="A8" s="64" t="s">
        <v>145</v>
      </c>
      <c r="B8" s="64"/>
      <c r="C8" s="64"/>
    </row>
    <row r="9" spans="1:3" ht="10" customHeight="1" x14ac:dyDescent="0.2"/>
    <row r="10" spans="1:3" ht="28" customHeight="1" x14ac:dyDescent="0.2">
      <c r="A10" s="69" t="s">
        <v>146</v>
      </c>
      <c r="B10" s="64"/>
      <c r="C10" s="64"/>
    </row>
    <row r="11" spans="1:3" ht="22" customHeight="1" x14ac:dyDescent="0.2">
      <c r="A11" s="64" t="s">
        <v>147</v>
      </c>
      <c r="B11" s="64"/>
      <c r="C11" s="64"/>
    </row>
    <row r="12" spans="1:3" ht="22" customHeight="1" x14ac:dyDescent="0.2">
      <c r="A12" s="64" t="s">
        <v>148</v>
      </c>
      <c r="B12" s="64"/>
      <c r="C12" s="64"/>
    </row>
    <row r="13" spans="1:3" ht="22" customHeight="1" x14ac:dyDescent="0.2">
      <c r="A13" s="64" t="s">
        <v>149</v>
      </c>
      <c r="B13" s="64"/>
      <c r="C13" s="64"/>
    </row>
    <row r="14" spans="1:3" ht="22" customHeight="1" x14ac:dyDescent="0.2">
      <c r="A14" s="64" t="s">
        <v>150</v>
      </c>
      <c r="B14" s="64"/>
      <c r="C14" s="64"/>
    </row>
    <row r="15" spans="1:3" ht="22" customHeight="1" x14ac:dyDescent="0.2">
      <c r="A15" s="64" t="s">
        <v>151</v>
      </c>
      <c r="B15" s="64"/>
      <c r="C15" s="64"/>
    </row>
    <row r="16" spans="1:3" ht="22" customHeight="1" x14ac:dyDescent="0.2">
      <c r="A16" s="64" t="s">
        <v>152</v>
      </c>
      <c r="B16" s="64"/>
      <c r="C16" s="64"/>
    </row>
    <row r="17" spans="1:3" ht="22" customHeight="1" x14ac:dyDescent="0.2">
      <c r="A17" s="64" t="s">
        <v>153</v>
      </c>
      <c r="B17" s="64"/>
      <c r="C17" s="64"/>
    </row>
    <row r="18" spans="1:3" ht="10" customHeight="1" x14ac:dyDescent="0.2"/>
    <row r="19" spans="1:3" ht="28" customHeight="1" x14ac:dyDescent="0.2">
      <c r="A19" s="69" t="s">
        <v>154</v>
      </c>
      <c r="B19" s="64"/>
      <c r="C19" s="64"/>
    </row>
    <row r="20" spans="1:3" ht="22" customHeight="1" x14ac:dyDescent="0.2">
      <c r="A20" s="64" t="s">
        <v>155</v>
      </c>
      <c r="B20" s="64"/>
      <c r="C20" s="64"/>
    </row>
    <row r="21" spans="1:3" ht="22" customHeight="1" x14ac:dyDescent="0.2">
      <c r="A21" s="64" t="s">
        <v>156</v>
      </c>
      <c r="B21" s="64"/>
      <c r="C21" s="64"/>
    </row>
    <row r="22" spans="1:3" ht="22" customHeight="1" x14ac:dyDescent="0.2">
      <c r="A22" s="64" t="s">
        <v>157</v>
      </c>
      <c r="B22" s="64"/>
      <c r="C22" s="64"/>
    </row>
    <row r="23" spans="1:3" ht="22" customHeight="1" x14ac:dyDescent="0.2">
      <c r="A23" s="64" t="s">
        <v>158</v>
      </c>
      <c r="B23" s="64"/>
      <c r="C23" s="64"/>
    </row>
    <row r="24" spans="1:3" ht="22" customHeight="1" x14ac:dyDescent="0.2">
      <c r="A24" s="64" t="s">
        <v>159</v>
      </c>
      <c r="B24" s="64"/>
      <c r="C24" s="64"/>
    </row>
    <row r="25" spans="1:3" ht="22" customHeight="1" x14ac:dyDescent="0.2">
      <c r="A25" s="64" t="s">
        <v>160</v>
      </c>
      <c r="B25" s="64"/>
      <c r="C25" s="64"/>
    </row>
    <row r="26" spans="1:3" ht="22" customHeight="1" x14ac:dyDescent="0.2">
      <c r="A26" s="64" t="s">
        <v>161</v>
      </c>
      <c r="B26" s="64"/>
      <c r="C26" s="64"/>
    </row>
    <row r="27" spans="1:3" ht="10" customHeight="1" x14ac:dyDescent="0.2"/>
    <row r="28" spans="1:3" ht="28" customHeight="1" x14ac:dyDescent="0.2">
      <c r="A28" s="69" t="s">
        <v>162</v>
      </c>
      <c r="B28" s="64"/>
      <c r="C28" s="64"/>
    </row>
    <row r="29" spans="1:3" ht="22" customHeight="1" x14ac:dyDescent="0.2">
      <c r="A29" s="64" t="s">
        <v>163</v>
      </c>
      <c r="B29" s="64"/>
      <c r="C29" s="64"/>
    </row>
    <row r="30" spans="1:3" ht="22" customHeight="1" x14ac:dyDescent="0.2">
      <c r="A30" s="64" t="s">
        <v>164</v>
      </c>
      <c r="B30" s="64"/>
      <c r="C30" s="64"/>
    </row>
    <row r="31" spans="1:3" ht="22" customHeight="1" x14ac:dyDescent="0.2">
      <c r="A31" s="64" t="s">
        <v>165</v>
      </c>
      <c r="B31" s="64"/>
      <c r="C31" s="64"/>
    </row>
    <row r="32" spans="1:3" ht="22" customHeight="1" x14ac:dyDescent="0.2">
      <c r="A32" s="64" t="s">
        <v>166</v>
      </c>
      <c r="B32" s="64"/>
      <c r="C32" s="64"/>
    </row>
    <row r="33" spans="1:3" ht="22" customHeight="1" x14ac:dyDescent="0.2">
      <c r="A33" s="64" t="s">
        <v>167</v>
      </c>
      <c r="B33" s="64"/>
      <c r="C33" s="64"/>
    </row>
    <row r="34" spans="1:3" ht="22" customHeight="1" x14ac:dyDescent="0.2">
      <c r="A34" s="64" t="s">
        <v>168</v>
      </c>
      <c r="B34" s="64"/>
      <c r="C34" s="64"/>
    </row>
    <row r="35" spans="1:3" ht="22" customHeight="1" x14ac:dyDescent="0.2">
      <c r="A35" s="64" t="s">
        <v>169</v>
      </c>
      <c r="B35" s="64"/>
      <c r="C35" s="64"/>
    </row>
    <row r="36" spans="1:3" ht="22" customHeight="1" x14ac:dyDescent="0.2">
      <c r="A36" s="64" t="s">
        <v>170</v>
      </c>
      <c r="B36" s="64"/>
      <c r="C36" s="64"/>
    </row>
    <row r="37" spans="1:3" ht="22" customHeight="1" x14ac:dyDescent="0.2">
      <c r="A37" s="64" t="s">
        <v>171</v>
      </c>
      <c r="B37" s="64"/>
      <c r="C37" s="64"/>
    </row>
    <row r="38" spans="1:3" ht="10" customHeight="1" x14ac:dyDescent="0.2"/>
    <row r="39" spans="1:3" ht="28" customHeight="1" x14ac:dyDescent="0.2">
      <c r="A39" s="69" t="s">
        <v>172</v>
      </c>
      <c r="B39" s="64"/>
      <c r="C39" s="64"/>
    </row>
    <row r="40" spans="1:3" ht="22" customHeight="1" x14ac:dyDescent="0.2">
      <c r="A40" s="64" t="s">
        <v>173</v>
      </c>
      <c r="B40" s="64"/>
      <c r="C40" s="64"/>
    </row>
    <row r="41" spans="1:3" ht="22" customHeight="1" x14ac:dyDescent="0.2">
      <c r="A41" s="64" t="s">
        <v>174</v>
      </c>
      <c r="B41" s="64"/>
      <c r="C41" s="64"/>
    </row>
    <row r="42" spans="1:3" ht="22" customHeight="1" x14ac:dyDescent="0.2">
      <c r="A42" s="64" t="s">
        <v>175</v>
      </c>
      <c r="B42" s="64"/>
      <c r="C42" s="64"/>
    </row>
    <row r="43" spans="1:3" ht="22" customHeight="1" x14ac:dyDescent="0.2">
      <c r="A43" s="64" t="s">
        <v>176</v>
      </c>
      <c r="B43" s="64"/>
      <c r="C43" s="64"/>
    </row>
    <row r="44" spans="1:3" ht="22" customHeight="1" x14ac:dyDescent="0.2">
      <c r="A44" s="64" t="s">
        <v>177</v>
      </c>
      <c r="B44" s="64"/>
      <c r="C44" s="64"/>
    </row>
    <row r="45" spans="1:3" ht="10" customHeight="1" x14ac:dyDescent="0.2"/>
    <row r="46" spans="1:3" ht="28" customHeight="1" x14ac:dyDescent="0.2">
      <c r="A46" s="69" t="s">
        <v>178</v>
      </c>
      <c r="B46" s="64"/>
      <c r="C46" s="64"/>
    </row>
    <row r="47" spans="1:3" ht="22" customHeight="1" x14ac:dyDescent="0.2">
      <c r="A47" s="64" t="s">
        <v>179</v>
      </c>
      <c r="B47" s="64"/>
      <c r="C47" s="64"/>
    </row>
    <row r="48" spans="1:3" ht="22" customHeight="1" x14ac:dyDescent="0.2">
      <c r="A48" s="64" t="s">
        <v>180</v>
      </c>
      <c r="B48" s="64"/>
      <c r="C48" s="64"/>
    </row>
    <row r="49" spans="1:3" ht="22" customHeight="1" x14ac:dyDescent="0.2">
      <c r="A49" s="64" t="s">
        <v>181</v>
      </c>
      <c r="B49" s="64"/>
      <c r="C49" s="64"/>
    </row>
    <row r="50" spans="1:3" ht="10" customHeight="1" x14ac:dyDescent="0.2"/>
    <row r="51" spans="1:3" ht="28" customHeight="1" x14ac:dyDescent="0.2">
      <c r="A51" s="69" t="s">
        <v>182</v>
      </c>
      <c r="B51" s="64"/>
      <c r="C51" s="64"/>
    </row>
    <row r="52" spans="1:3" ht="22" customHeight="1" x14ac:dyDescent="0.2">
      <c r="A52" s="64" t="s">
        <v>183</v>
      </c>
      <c r="B52" s="64"/>
      <c r="C52" s="64"/>
    </row>
    <row r="53" spans="1:3" ht="22" customHeight="1" x14ac:dyDescent="0.2">
      <c r="A53" s="64" t="s">
        <v>184</v>
      </c>
      <c r="B53" s="64"/>
      <c r="C53" s="64"/>
    </row>
    <row r="54" spans="1:3" ht="22" customHeight="1" x14ac:dyDescent="0.2">
      <c r="A54" s="64" t="s">
        <v>185</v>
      </c>
      <c r="B54" s="64"/>
      <c r="C54" s="64"/>
    </row>
    <row r="55" spans="1:3" ht="10" customHeight="1" x14ac:dyDescent="0.2"/>
    <row r="56" spans="1:3" ht="20" customHeight="1" x14ac:dyDescent="0.2"/>
    <row r="57" spans="1:3" ht="28" customHeight="1" x14ac:dyDescent="0.2">
      <c r="A57" s="71" t="s">
        <v>186</v>
      </c>
      <c r="B57" s="64"/>
      <c r="C57" s="64"/>
    </row>
    <row r="58" spans="1:3" ht="25" customHeight="1" x14ac:dyDescent="0.2">
      <c r="A58" s="70" t="s">
        <v>187</v>
      </c>
      <c r="B58" s="51"/>
      <c r="C58" s="51"/>
    </row>
    <row r="59" spans="1:3" ht="22" customHeight="1" x14ac:dyDescent="0.2">
      <c r="A59" s="65" t="s">
        <v>195</v>
      </c>
      <c r="B59" s="51"/>
      <c r="C59" s="51"/>
    </row>
    <row r="60" spans="1:3" ht="22" customHeight="1" x14ac:dyDescent="0.2">
      <c r="A60" s="65" t="s">
        <v>196</v>
      </c>
      <c r="B60" s="51"/>
      <c r="C60" s="51"/>
    </row>
  </sheetData>
  <mergeCells count="51">
    <mergeCell ref="A58:C58"/>
    <mergeCell ref="A49:C49"/>
    <mergeCell ref="A51:C51"/>
    <mergeCell ref="A52:C52"/>
    <mergeCell ref="A53:C53"/>
    <mergeCell ref="A54:C54"/>
    <mergeCell ref="A57:C57"/>
    <mergeCell ref="A48:C48"/>
    <mergeCell ref="A35:C35"/>
    <mergeCell ref="A36:C36"/>
    <mergeCell ref="A37:C37"/>
    <mergeCell ref="A39:C39"/>
    <mergeCell ref="A40:C40"/>
    <mergeCell ref="A41:C41"/>
    <mergeCell ref="A42:C42"/>
    <mergeCell ref="A43:C43"/>
    <mergeCell ref="A44:C44"/>
    <mergeCell ref="A46:C46"/>
    <mergeCell ref="A47:C47"/>
    <mergeCell ref="A16:C16"/>
    <mergeCell ref="A17:C17"/>
    <mergeCell ref="A19:C19"/>
    <mergeCell ref="A20:C20"/>
    <mergeCell ref="A34:C34"/>
    <mergeCell ref="A22:C22"/>
    <mergeCell ref="A23:C23"/>
    <mergeCell ref="A24:C24"/>
    <mergeCell ref="A25:C25"/>
    <mergeCell ref="A26:C26"/>
    <mergeCell ref="A28:C28"/>
    <mergeCell ref="A29:C29"/>
    <mergeCell ref="A30:C30"/>
    <mergeCell ref="A31:C31"/>
    <mergeCell ref="A32:C32"/>
    <mergeCell ref="A33:C33"/>
    <mergeCell ref="A7:C7"/>
    <mergeCell ref="A59:C59"/>
    <mergeCell ref="A60:C60"/>
    <mergeCell ref="A1:C1"/>
    <mergeCell ref="A2:C2"/>
    <mergeCell ref="A4:C4"/>
    <mergeCell ref="A5:C5"/>
    <mergeCell ref="A6:C6"/>
    <mergeCell ref="A21:C21"/>
    <mergeCell ref="A8:C8"/>
    <mergeCell ref="A10:C10"/>
    <mergeCell ref="A11:C11"/>
    <mergeCell ref="A12:C12"/>
    <mergeCell ref="A13:C13"/>
    <mergeCell ref="A14:C14"/>
    <mergeCell ref="A15:C15"/>
  </mergeCells>
  <hyperlinks>
    <hyperlink ref="A59" r:id="rId1" tooltip="Abrir el visualizador interactivo del proceso de prelación" xr:uid="{A7AB3F57-305A-CD46-A7FD-2B03EED19747}"/>
    <hyperlink ref="A60" r:id="rId2" tooltip="Invitar a una horchata en Ko-fi" xr:uid="{09CE09CC-A007-2647-AA21-C4D674CDFF4D}"/>
  </hyperlinks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260A1E3-474F-0F46-AFF0-B3244B55D90B}">
  <sheetPr>
    <pageSetUpPr fitToPage="1"/>
  </sheetPr>
  <dimension ref="A1:L55"/>
  <sheetViews>
    <sheetView topLeftCell="A3" workbookViewId="0">
      <selection activeCell="A4" sqref="A4:L4"/>
    </sheetView>
  </sheetViews>
  <sheetFormatPr baseColWidth="10" defaultRowHeight="16" x14ac:dyDescent="0.2"/>
  <cols>
    <col min="1" max="1" width="20" customWidth="1"/>
    <col min="2" max="12" width="10" customWidth="1"/>
  </cols>
  <sheetData>
    <row r="1" spans="1:12" ht="60" customHeight="1" x14ac:dyDescent="0.2">
      <c r="A1" s="50" t="s">
        <v>66</v>
      </c>
      <c r="B1" s="51"/>
      <c r="C1" s="51"/>
      <c r="D1" s="51"/>
      <c r="E1" s="51"/>
      <c r="F1" s="51"/>
      <c r="G1" s="51"/>
      <c r="H1" s="51"/>
      <c r="I1" s="51"/>
      <c r="J1" s="51"/>
      <c r="K1" s="51"/>
      <c r="L1" s="51"/>
    </row>
    <row r="2" spans="1:12" ht="42" customHeight="1" x14ac:dyDescent="0.4">
      <c r="A2" s="52">
        <f>Configuración!B3</f>
        <v>0</v>
      </c>
      <c r="B2" s="51"/>
      <c r="C2" s="51"/>
      <c r="D2" s="51"/>
      <c r="E2" s="51"/>
      <c r="F2" s="51"/>
      <c r="G2" s="51"/>
      <c r="H2" s="51"/>
      <c r="I2" s="51"/>
      <c r="J2" s="51"/>
      <c r="K2" s="51"/>
      <c r="L2" s="51"/>
    </row>
    <row r="3" spans="1:12" ht="24" customHeight="1" x14ac:dyDescent="0.25">
      <c r="A3" s="53" t="str">
        <f>"Curso académico: "&amp;Configuración!B4</f>
        <v xml:space="preserve">Curso académico: </v>
      </c>
      <c r="B3" s="51"/>
      <c r="C3" s="51"/>
      <c r="D3" s="51"/>
      <c r="E3" s="51"/>
      <c r="F3" s="51"/>
      <c r="G3" s="51"/>
      <c r="H3" s="51"/>
      <c r="I3" s="51"/>
      <c r="J3" s="51"/>
      <c r="K3" s="51"/>
      <c r="L3" s="51"/>
    </row>
    <row r="4" spans="1:12" ht="34" customHeight="1" x14ac:dyDescent="0.3">
      <c r="A4" s="54" t="s">
        <v>122</v>
      </c>
      <c r="B4" s="51"/>
      <c r="C4" s="51"/>
      <c r="D4" s="51"/>
      <c r="E4" s="51"/>
      <c r="F4" s="51"/>
      <c r="G4" s="51"/>
      <c r="H4" s="51"/>
      <c r="I4" s="51"/>
      <c r="J4" s="51"/>
      <c r="K4" s="51"/>
      <c r="L4" s="51"/>
    </row>
    <row r="5" spans="1:12" ht="6" customHeight="1" x14ac:dyDescent="0.2"/>
    <row r="6" spans="1:12" ht="22" customHeight="1" thickBot="1" x14ac:dyDescent="0.25">
      <c r="A6" s="55" t="s">
        <v>67</v>
      </c>
      <c r="B6" s="51"/>
      <c r="C6" s="51"/>
      <c r="D6" s="51"/>
      <c r="E6" s="51"/>
      <c r="F6" s="51"/>
      <c r="G6" s="51"/>
      <c r="H6" s="51"/>
      <c r="I6" s="51"/>
      <c r="J6" s="51"/>
      <c r="K6" s="51"/>
      <c r="L6" s="51"/>
    </row>
    <row r="7" spans="1:12" ht="22" customHeight="1" thickBot="1" x14ac:dyDescent="0.25">
      <c r="A7" s="21" t="s">
        <v>68</v>
      </c>
      <c r="B7" s="21" t="s">
        <v>69</v>
      </c>
      <c r="C7" s="21" t="s">
        <v>70</v>
      </c>
      <c r="D7" s="21" t="s">
        <v>71</v>
      </c>
      <c r="E7" s="21" t="s">
        <v>72</v>
      </c>
      <c r="F7" s="21" t="s">
        <v>73</v>
      </c>
      <c r="G7" s="15" t="s">
        <v>74</v>
      </c>
      <c r="H7" s="18" t="s">
        <v>75</v>
      </c>
      <c r="I7" s="18" t="s">
        <v>76</v>
      </c>
      <c r="J7" s="18" t="s">
        <v>77</v>
      </c>
      <c r="K7" s="18" t="s">
        <v>78</v>
      </c>
      <c r="L7" s="19" t="s">
        <v>79</v>
      </c>
    </row>
    <row r="8" spans="1:12" ht="22" customHeight="1" thickBot="1" x14ac:dyDescent="0.25">
      <c r="A8" s="17" t="s">
        <v>80</v>
      </c>
      <c r="B8" s="17" t="s">
        <v>81</v>
      </c>
      <c r="C8" s="17" t="s">
        <v>82</v>
      </c>
      <c r="D8" s="17" t="s">
        <v>83</v>
      </c>
      <c r="E8" s="17" t="s">
        <v>84</v>
      </c>
      <c r="F8" s="17" t="s">
        <v>85</v>
      </c>
      <c r="G8" s="17" t="s">
        <v>86</v>
      </c>
      <c r="H8" s="17" t="s">
        <v>87</v>
      </c>
      <c r="I8" s="17" t="s">
        <v>88</v>
      </c>
      <c r="J8" s="17" t="s">
        <v>89</v>
      </c>
      <c r="K8" s="17" t="s">
        <v>90</v>
      </c>
      <c r="L8" s="20"/>
    </row>
    <row r="9" spans="1:12" ht="20" customHeight="1" x14ac:dyDescent="0.2">
      <c r="A9" s="56" t="s">
        <v>96</v>
      </c>
      <c r="B9" s="51"/>
      <c r="C9" s="51"/>
      <c r="D9" s="51"/>
      <c r="E9" s="51"/>
      <c r="F9" s="51"/>
      <c r="G9" s="51"/>
      <c r="H9" s="51"/>
      <c r="I9" s="51"/>
      <c r="J9" s="51"/>
      <c r="K9" s="51"/>
      <c r="L9" s="51"/>
    </row>
    <row r="10" spans="1:12" ht="6" customHeight="1" x14ac:dyDescent="0.2"/>
    <row r="11" spans="1:12" ht="26" customHeight="1" x14ac:dyDescent="0.25">
      <c r="A11" s="31" t="s">
        <v>92</v>
      </c>
      <c r="B11" s="59" t="s">
        <v>4</v>
      </c>
      <c r="C11" s="59"/>
      <c r="D11" s="59"/>
      <c r="E11" s="59"/>
      <c r="F11" s="59"/>
      <c r="G11" s="59"/>
      <c r="H11" s="59"/>
      <c r="I11" s="59"/>
      <c r="J11" s="59"/>
      <c r="K11" s="59"/>
      <c r="L11" s="59"/>
    </row>
    <row r="12" spans="1:12" ht="22" customHeight="1" x14ac:dyDescent="0.3">
      <c r="A12" s="32" cm="1">
        <f t="array" ref="A12">IFERROR(INDEX(Control!$C$4:$C$33,SMALL(IF(Control!$B$4:$B$33="Sí",ROW(Control!$B$4:$B$33)),1)-3)-INDEX(Control!$D$4:$D$33,SMALL(IF(Control!$B$4:$B$33="Sí",ROW(Control!$B$4:$B$33)),1)-3)+INDEX(Control!$E$4:$E$33,SMALL(IF(Control!$B$4:$B$33="Sí",ROW(Control!$B$4:$B$33)),1)-3)-SUM(INDEX(Control!$F$4:K$33,SMALL(IF(Control!$B$4:$B$33="Sí",ROW(Control!$B$4:$B$33)),1)-3,0)),"")</f>
        <v>0</v>
      </c>
      <c r="B12" s="46" t="str" cm="1">
        <f t="array" ref="B12">IFERROR(INDEX(Control!$A$4:$A$33,SMALL(IF(Control!$B$4:$B$33="Sí",ROW(Control!$B$4:$B$33)),1)-3)&amp;IF(INDEX(Configuración!$C$10:$C$39,SMALL(IF(Control!$B$4:$B$33="Sí",ROW(Control!$B$4:$B$33)),1)-3)="Sí"," (solo para Enseñanzas Profesionales)",""),"")</f>
        <v>ACORDEÓN</v>
      </c>
      <c r="C12" s="47"/>
      <c r="D12" s="47"/>
      <c r="E12" s="47"/>
      <c r="F12" s="47"/>
      <c r="G12" s="47"/>
      <c r="H12" s="47"/>
      <c r="I12" s="47"/>
      <c r="J12" s="47"/>
      <c r="K12" s="47"/>
      <c r="L12" s="47"/>
    </row>
    <row r="13" spans="1:12" ht="22" customHeight="1" x14ac:dyDescent="0.3">
      <c r="A13" s="33" cm="1">
        <f t="array" ref="A13">IFERROR(INDEX(Control!$C$4:$C$33,SMALL(IF(Control!$B$4:$B$33="Sí",ROW(Control!$B$4:$B$33)),2)-3)-INDEX(Control!$D$4:$D$33,SMALL(IF(Control!$B$4:$B$33="Sí",ROW(Control!$B$4:$B$33)),2)-3)+INDEX(Control!$E$4:$E$33,SMALL(IF(Control!$B$4:$B$33="Sí",ROW(Control!$B$4:$B$33)),2)-3)-SUM(INDEX(Control!$F$4:K$33,SMALL(IF(Control!$B$4:$B$33="Sí",ROW(Control!$B$4:$B$33)),2)-3,0)),"")</f>
        <v>0</v>
      </c>
      <c r="B13" s="48" t="str" cm="1">
        <f t="array" ref="B13">IFERROR(INDEX(Control!$A$4:$A$33,SMALL(IF(Control!$B$4:$B$33="Sí",ROW(Control!$B$4:$B$33)),2)-3)&amp;IF(INDEX(Configuración!$C$10:$C$39,SMALL(IF(Control!$B$4:$B$33="Sí",ROW(Control!$B$4:$B$33)),2)-3)="Sí"," (solo para Enseñanzas Profesionales)",""),"")</f>
        <v>ARPA</v>
      </c>
      <c r="C13" s="49"/>
      <c r="D13" s="49"/>
      <c r="E13" s="49"/>
      <c r="F13" s="49"/>
      <c r="G13" s="49"/>
      <c r="H13" s="49"/>
      <c r="I13" s="49"/>
      <c r="J13" s="49"/>
      <c r="K13" s="49"/>
      <c r="L13" s="49"/>
    </row>
    <row r="14" spans="1:12" ht="22" customHeight="1" x14ac:dyDescent="0.3">
      <c r="A14" s="32" cm="1">
        <f t="array" ref="A14">IFERROR(INDEX(Control!$C$4:$C$33,SMALL(IF(Control!$B$4:$B$33="Sí",ROW(Control!$B$4:$B$33)),3)-3)-INDEX(Control!$D$4:$D$33,SMALL(IF(Control!$B$4:$B$33="Sí",ROW(Control!$B$4:$B$33)),3)-3)+INDEX(Control!$E$4:$E$33,SMALL(IF(Control!$B$4:$B$33="Sí",ROW(Control!$B$4:$B$33)),3)-3)-SUM(INDEX(Control!$F$4:K$33,SMALL(IF(Control!$B$4:$B$33="Sí",ROW(Control!$B$4:$B$33)),3)-3,0)),"")</f>
        <v>0</v>
      </c>
      <c r="B14" s="46" t="str" cm="1">
        <f t="array" ref="B14">IFERROR(INDEX(Control!$A$4:$A$33,SMALL(IF(Control!$B$4:$B$33="Sí",ROW(Control!$B$4:$B$33)),3)-3)&amp;IF(INDEX(Configuración!$C$10:$C$39,SMALL(IF(Control!$B$4:$B$33="Sí",ROW(Control!$B$4:$B$33)),3)-3)="Sí"," (solo para Enseñanzas Profesionales)",""),"")</f>
        <v>BAJO ELÉCTRICO</v>
      </c>
      <c r="C14" s="47"/>
      <c r="D14" s="47"/>
      <c r="E14" s="47"/>
      <c r="F14" s="47"/>
      <c r="G14" s="47"/>
      <c r="H14" s="47"/>
      <c r="I14" s="47"/>
      <c r="J14" s="47"/>
      <c r="K14" s="47"/>
      <c r="L14" s="47"/>
    </row>
    <row r="15" spans="1:12" ht="22" customHeight="1" x14ac:dyDescent="0.3">
      <c r="A15" s="33" cm="1">
        <f t="array" ref="A15">IFERROR(INDEX(Control!$C$4:$C$33,SMALL(IF(Control!$B$4:$B$33="Sí",ROW(Control!$B$4:$B$33)),4)-3)-INDEX(Control!$D$4:$D$33,SMALL(IF(Control!$B$4:$B$33="Sí",ROW(Control!$B$4:$B$33)),4)-3)+INDEX(Control!$E$4:$E$33,SMALL(IF(Control!$B$4:$B$33="Sí",ROW(Control!$B$4:$B$33)),4)-3)-SUM(INDEX(Control!$F$4:K$33,SMALL(IF(Control!$B$4:$B$33="Sí",ROW(Control!$B$4:$B$33)),4)-3,0)),"")</f>
        <v>0</v>
      </c>
      <c r="B15" s="48" t="str" cm="1">
        <f t="array" ref="B15">IFERROR(INDEX(Control!$A$4:$A$33,SMALL(IF(Control!$B$4:$B$33="Sí",ROW(Control!$B$4:$B$33)),4)-3)&amp;IF(INDEX(Configuración!$C$10:$C$39,SMALL(IF(Control!$B$4:$B$33="Sí",ROW(Control!$B$4:$B$33)),4)-3)="Sí"," (solo para Enseñanzas Profesionales)",""),"")</f>
        <v>CANTO (solo para Enseñanzas Profesionales)</v>
      </c>
      <c r="C15" s="49"/>
      <c r="D15" s="49"/>
      <c r="E15" s="49"/>
      <c r="F15" s="49"/>
      <c r="G15" s="49"/>
      <c r="H15" s="49"/>
      <c r="I15" s="49"/>
      <c r="J15" s="49"/>
      <c r="K15" s="49"/>
      <c r="L15" s="49"/>
    </row>
    <row r="16" spans="1:12" ht="22" customHeight="1" x14ac:dyDescent="0.3">
      <c r="A16" s="32" cm="1">
        <f t="array" ref="A16">IFERROR(INDEX(Control!$C$4:$C$33,SMALL(IF(Control!$B$4:$B$33="Sí",ROW(Control!$B$4:$B$33)),5)-3)-INDEX(Control!$D$4:$D$33,SMALL(IF(Control!$B$4:$B$33="Sí",ROW(Control!$B$4:$B$33)),5)-3)+INDEX(Control!$E$4:$E$33,SMALL(IF(Control!$B$4:$B$33="Sí",ROW(Control!$B$4:$B$33)),5)-3)-SUM(INDEX(Control!$F$4:K$33,SMALL(IF(Control!$B$4:$B$33="Sí",ROW(Control!$B$4:$B$33)),5)-3,0)),"")</f>
        <v>0</v>
      </c>
      <c r="B16" s="46" t="str" cm="1">
        <f t="array" ref="B16">IFERROR(INDEX(Control!$A$4:$A$33,SMALL(IF(Control!$B$4:$B$33="Sí",ROW(Control!$B$4:$B$33)),5)-3)&amp;IF(INDEX(Configuración!$C$10:$C$39,SMALL(IF(Control!$B$4:$B$33="Sí",ROW(Control!$B$4:$B$33)),5)-3)="Sí"," (solo para Enseñanzas Profesionales)",""),"")</f>
        <v>CANTO VALENCIANO</v>
      </c>
      <c r="C16" s="47"/>
      <c r="D16" s="47"/>
      <c r="E16" s="47"/>
      <c r="F16" s="47"/>
      <c r="G16" s="47"/>
      <c r="H16" s="47"/>
      <c r="I16" s="47"/>
      <c r="J16" s="47"/>
      <c r="K16" s="47"/>
      <c r="L16" s="47"/>
    </row>
    <row r="17" spans="1:12" ht="22" customHeight="1" x14ac:dyDescent="0.3">
      <c r="A17" s="33" cm="1">
        <f t="array" ref="A17">IFERROR(INDEX(Control!$C$4:$C$33,SMALL(IF(Control!$B$4:$B$33="Sí",ROW(Control!$B$4:$B$33)),6)-3)-INDEX(Control!$D$4:$D$33,SMALL(IF(Control!$B$4:$B$33="Sí",ROW(Control!$B$4:$B$33)),6)-3)+INDEX(Control!$E$4:$E$33,SMALL(IF(Control!$B$4:$B$33="Sí",ROW(Control!$B$4:$B$33)),6)-3)-SUM(INDEX(Control!$F$4:K$33,SMALL(IF(Control!$B$4:$B$33="Sí",ROW(Control!$B$4:$B$33)),6)-3,0)),"")</f>
        <v>0</v>
      </c>
      <c r="B17" s="48" t="str" cm="1">
        <f t="array" ref="B17">IFERROR(INDEX(Control!$A$4:$A$33,SMALL(IF(Control!$B$4:$B$33="Sí",ROW(Control!$B$4:$B$33)),6)-3)&amp;IF(INDEX(Configuración!$C$10:$C$39,SMALL(IF(Control!$B$4:$B$33="Sí",ROW(Control!$B$4:$B$33)),6)-3)="Sí"," (solo para Enseñanzas Profesionales)",""),"")</f>
        <v>CLARINETE</v>
      </c>
      <c r="C17" s="49"/>
      <c r="D17" s="49"/>
      <c r="E17" s="49"/>
      <c r="F17" s="49"/>
      <c r="G17" s="49"/>
      <c r="H17" s="49"/>
      <c r="I17" s="49"/>
      <c r="J17" s="49"/>
      <c r="K17" s="49"/>
      <c r="L17" s="49"/>
    </row>
    <row r="18" spans="1:12" ht="22" customHeight="1" x14ac:dyDescent="0.3">
      <c r="A18" s="32" cm="1">
        <f t="array" ref="A18">IFERROR(INDEX(Control!$C$4:$C$33,SMALL(IF(Control!$B$4:$B$33="Sí",ROW(Control!$B$4:$B$33)),7)-3)-INDEX(Control!$D$4:$D$33,SMALL(IF(Control!$B$4:$B$33="Sí",ROW(Control!$B$4:$B$33)),7)-3)+INDEX(Control!$E$4:$E$33,SMALL(IF(Control!$B$4:$B$33="Sí",ROW(Control!$B$4:$B$33)),7)-3)-SUM(INDEX(Control!$F$4:K$33,SMALL(IF(Control!$B$4:$B$33="Sí",ROW(Control!$B$4:$B$33)),7)-3,0)),"")</f>
        <v>0</v>
      </c>
      <c r="B18" s="46" t="str" cm="1">
        <f t="array" ref="B18">IFERROR(INDEX(Control!$A$4:$A$33,SMALL(IF(Control!$B$4:$B$33="Sí",ROW(Control!$B$4:$B$33)),7)-3)&amp;IF(INDEX(Configuración!$C$10:$C$39,SMALL(IF(Control!$B$4:$B$33="Sí",ROW(Control!$B$4:$B$33)),7)-3)="Sí"," (solo para Enseñanzas Profesionales)",""),"")</f>
        <v>CLAVECÍN</v>
      </c>
      <c r="C18" s="47"/>
      <c r="D18" s="47"/>
      <c r="E18" s="47"/>
      <c r="F18" s="47"/>
      <c r="G18" s="47"/>
      <c r="H18" s="47"/>
      <c r="I18" s="47"/>
      <c r="J18" s="47"/>
      <c r="K18" s="47"/>
      <c r="L18" s="47"/>
    </row>
    <row r="19" spans="1:12" ht="22" customHeight="1" x14ac:dyDescent="0.3">
      <c r="A19" s="33" cm="1">
        <f t="array" ref="A19">IFERROR(INDEX(Control!$C$4:$C$33,SMALL(IF(Control!$B$4:$B$33="Sí",ROW(Control!$B$4:$B$33)),8)-3)-INDEX(Control!$D$4:$D$33,SMALL(IF(Control!$B$4:$B$33="Sí",ROW(Control!$B$4:$B$33)),8)-3)+INDEX(Control!$E$4:$E$33,SMALL(IF(Control!$B$4:$B$33="Sí",ROW(Control!$B$4:$B$33)),8)-3)-SUM(INDEX(Control!$F$4:K$33,SMALL(IF(Control!$B$4:$B$33="Sí",ROW(Control!$B$4:$B$33)),8)-3,0)),"")</f>
        <v>0</v>
      </c>
      <c r="B19" s="48" t="str" cm="1">
        <f t="array" ref="B19">IFERROR(INDEX(Control!$A$4:$A$33,SMALL(IF(Control!$B$4:$B$33="Sí",ROW(Control!$B$4:$B$33)),8)-3)&amp;IF(INDEX(Configuración!$C$10:$C$39,SMALL(IF(Control!$B$4:$B$33="Sí",ROW(Control!$B$4:$B$33)),8)-3)="Sí"," (solo para Enseñanzas Profesionales)",""),"")</f>
        <v>CONTRABAJO</v>
      </c>
      <c r="C19" s="49"/>
      <c r="D19" s="49"/>
      <c r="E19" s="49"/>
      <c r="F19" s="49"/>
      <c r="G19" s="49"/>
      <c r="H19" s="49"/>
      <c r="I19" s="49"/>
      <c r="J19" s="49"/>
      <c r="K19" s="49"/>
      <c r="L19" s="49"/>
    </row>
    <row r="20" spans="1:12" ht="22" customHeight="1" x14ac:dyDescent="0.3">
      <c r="A20" s="32" cm="1">
        <f t="array" ref="A20">IFERROR(INDEX(Control!$C$4:$C$33,SMALL(IF(Control!$B$4:$B$33="Sí",ROW(Control!$B$4:$B$33)),9)-3)-INDEX(Control!$D$4:$D$33,SMALL(IF(Control!$B$4:$B$33="Sí",ROW(Control!$B$4:$B$33)),9)-3)+INDEX(Control!$E$4:$E$33,SMALL(IF(Control!$B$4:$B$33="Sí",ROW(Control!$B$4:$B$33)),9)-3)-SUM(INDEX(Control!$F$4:K$33,SMALL(IF(Control!$B$4:$B$33="Sí",ROW(Control!$B$4:$B$33)),9)-3,0)),"")</f>
        <v>0</v>
      </c>
      <c r="B20" s="46" t="str" cm="1">
        <f t="array" ref="B20">IFERROR(INDEX(Control!$A$4:$A$33,SMALL(IF(Control!$B$4:$B$33="Sí",ROW(Control!$B$4:$B$33)),9)-3)&amp;IF(INDEX(Configuración!$C$10:$C$39,SMALL(IF(Control!$B$4:$B$33="Sí",ROW(Control!$B$4:$B$33)),9)-3)="Sí"," (solo para Enseñanzas Profesionales)",""),"")</f>
        <v>CORO</v>
      </c>
      <c r="C20" s="47"/>
      <c r="D20" s="47"/>
      <c r="E20" s="47"/>
      <c r="F20" s="47"/>
      <c r="G20" s="47"/>
      <c r="H20" s="47"/>
      <c r="I20" s="47"/>
      <c r="J20" s="47"/>
      <c r="K20" s="47"/>
      <c r="L20" s="47"/>
    </row>
    <row r="21" spans="1:12" ht="22" customHeight="1" x14ac:dyDescent="0.3">
      <c r="A21" s="33" cm="1">
        <f t="array" ref="A21">IFERROR(INDEX(Control!$C$4:$C$33,SMALL(IF(Control!$B$4:$B$33="Sí",ROW(Control!$B$4:$B$33)),10)-3)-INDEX(Control!$D$4:$D$33,SMALL(IF(Control!$B$4:$B$33="Sí",ROW(Control!$B$4:$B$33)),10)-3)+INDEX(Control!$E$4:$E$33,SMALL(IF(Control!$B$4:$B$33="Sí",ROW(Control!$B$4:$B$33)),10)-3)-SUM(INDEX(Control!$F$4:K$33,SMALL(IF(Control!$B$4:$B$33="Sí",ROW(Control!$B$4:$B$33)),10)-3,0)),"")</f>
        <v>0</v>
      </c>
      <c r="B21" s="48" t="str" cm="1">
        <f t="array" ref="B21">IFERROR(INDEX(Control!$A$4:$A$33,SMALL(IF(Control!$B$4:$B$33="Sí",ROW(Control!$B$4:$B$33)),10)-3)&amp;IF(INDEX(Configuración!$C$10:$C$39,SMALL(IF(Control!$B$4:$B$33="Sí",ROW(Control!$B$4:$B$33)),10)-3)="Sí"," (solo para Enseñanzas Profesionales)",""),"")</f>
        <v>DULZAINA</v>
      </c>
      <c r="C21" s="49"/>
      <c r="D21" s="49"/>
      <c r="E21" s="49"/>
      <c r="F21" s="49"/>
      <c r="G21" s="49"/>
      <c r="H21" s="49"/>
      <c r="I21" s="49"/>
      <c r="J21" s="49"/>
      <c r="K21" s="49"/>
      <c r="L21" s="49"/>
    </row>
    <row r="22" spans="1:12" ht="22" customHeight="1" x14ac:dyDescent="0.3">
      <c r="A22" s="32" cm="1">
        <f t="array" ref="A22">IFERROR(INDEX(Control!$C$4:$C$33,SMALL(IF(Control!$B$4:$B$33="Sí",ROW(Control!$B$4:$B$33)),11)-3)-INDEX(Control!$D$4:$D$33,SMALL(IF(Control!$B$4:$B$33="Sí",ROW(Control!$B$4:$B$33)),11)-3)+INDEX(Control!$E$4:$E$33,SMALL(IF(Control!$B$4:$B$33="Sí",ROW(Control!$B$4:$B$33)),11)-3)-SUM(INDEX(Control!$F$4:K$33,SMALL(IF(Control!$B$4:$B$33="Sí",ROW(Control!$B$4:$B$33)),11)-3,0)),"")</f>
        <v>0</v>
      </c>
      <c r="B22" s="46" t="str" cm="1">
        <f t="array" ref="B22">IFERROR(INDEX(Control!$A$4:$A$33,SMALL(IF(Control!$B$4:$B$33="Sí",ROW(Control!$B$4:$B$33)),11)-3)&amp;IF(INDEX(Configuración!$C$10:$C$39,SMALL(IF(Control!$B$4:$B$33="Sí",ROW(Control!$B$4:$B$33)),11)-3)="Sí"," (solo para Enseñanzas Profesionales)",""),"")</f>
        <v>FAGOT</v>
      </c>
      <c r="C22" s="47"/>
      <c r="D22" s="47"/>
      <c r="E22" s="47"/>
      <c r="F22" s="47"/>
      <c r="G22" s="47"/>
      <c r="H22" s="47"/>
      <c r="I22" s="47"/>
      <c r="J22" s="47"/>
      <c r="K22" s="47"/>
      <c r="L22" s="47"/>
    </row>
    <row r="23" spans="1:12" ht="22" customHeight="1" x14ac:dyDescent="0.3">
      <c r="A23" s="33" cm="1">
        <f t="array" ref="A23">IFERROR(INDEX(Control!$C$4:$C$33,SMALL(IF(Control!$B$4:$B$33="Sí",ROW(Control!$B$4:$B$33)),12)-3)-INDEX(Control!$D$4:$D$33,SMALL(IF(Control!$B$4:$B$33="Sí",ROW(Control!$B$4:$B$33)),12)-3)+INDEX(Control!$E$4:$E$33,SMALL(IF(Control!$B$4:$B$33="Sí",ROW(Control!$B$4:$B$33)),12)-3)-SUM(INDEX(Control!$F$4:K$33,SMALL(IF(Control!$B$4:$B$33="Sí",ROW(Control!$B$4:$B$33)),12)-3,0)),"")</f>
        <v>0</v>
      </c>
      <c r="B23" s="48" t="str" cm="1">
        <f t="array" ref="B23">IFERROR(INDEX(Control!$A$4:$A$33,SMALL(IF(Control!$B$4:$B$33="Sí",ROW(Control!$B$4:$B$33)),12)-3)&amp;IF(INDEX(Configuración!$C$10:$C$39,SMALL(IF(Control!$B$4:$B$33="Sí",ROW(Control!$B$4:$B$33)),12)-3)="Sí"," (solo para Enseñanzas Profesionales)",""),"")</f>
        <v>FLAUTA</v>
      </c>
      <c r="C23" s="49"/>
      <c r="D23" s="49"/>
      <c r="E23" s="49"/>
      <c r="F23" s="49"/>
      <c r="G23" s="49"/>
      <c r="H23" s="49"/>
      <c r="I23" s="49"/>
      <c r="J23" s="49"/>
      <c r="K23" s="49"/>
      <c r="L23" s="49"/>
    </row>
    <row r="24" spans="1:12" ht="22" customHeight="1" x14ac:dyDescent="0.3">
      <c r="A24" s="32" cm="1">
        <f t="array" ref="A24">IFERROR(INDEX(Control!$C$4:$C$33,SMALL(IF(Control!$B$4:$B$33="Sí",ROW(Control!$B$4:$B$33)),13)-3)-INDEX(Control!$D$4:$D$33,SMALL(IF(Control!$B$4:$B$33="Sí",ROW(Control!$B$4:$B$33)),13)-3)+INDEX(Control!$E$4:$E$33,SMALL(IF(Control!$B$4:$B$33="Sí",ROW(Control!$B$4:$B$33)),13)-3)-SUM(INDEX(Control!$F$4:K$33,SMALL(IF(Control!$B$4:$B$33="Sí",ROW(Control!$B$4:$B$33)),13)-3,0)),"")</f>
        <v>0</v>
      </c>
      <c r="B24" s="46" t="str" cm="1">
        <f t="array" ref="B24">IFERROR(INDEX(Control!$A$4:$A$33,SMALL(IF(Control!$B$4:$B$33="Sí",ROW(Control!$B$4:$B$33)),13)-3)&amp;IF(INDEX(Configuración!$C$10:$C$39,SMALL(IF(Control!$B$4:$B$33="Sí",ROW(Control!$B$4:$B$33)),13)-3)="Sí"," (solo para Enseñanzas Profesionales)",""),"")</f>
        <v>FLAUTA DE PICO</v>
      </c>
      <c r="C24" s="47"/>
      <c r="D24" s="47"/>
      <c r="E24" s="47"/>
      <c r="F24" s="47"/>
      <c r="G24" s="47"/>
      <c r="H24" s="47"/>
      <c r="I24" s="47"/>
      <c r="J24" s="47"/>
      <c r="K24" s="47"/>
      <c r="L24" s="47"/>
    </row>
    <row r="25" spans="1:12" ht="22" customHeight="1" x14ac:dyDescent="0.3">
      <c r="A25" s="33" cm="1">
        <f t="array" ref="A25">IFERROR(INDEX(Control!$C$4:$C$33,SMALL(IF(Control!$B$4:$B$33="Sí",ROW(Control!$B$4:$B$33)),14)-3)-INDEX(Control!$D$4:$D$33,SMALL(IF(Control!$B$4:$B$33="Sí",ROW(Control!$B$4:$B$33)),14)-3)+INDEX(Control!$E$4:$E$33,SMALL(IF(Control!$B$4:$B$33="Sí",ROW(Control!$B$4:$B$33)),14)-3)-SUM(INDEX(Control!$F$4:K$33,SMALL(IF(Control!$B$4:$B$33="Sí",ROW(Control!$B$4:$B$33)),14)-3,0)),"")</f>
        <v>0</v>
      </c>
      <c r="B25" s="48" t="str" cm="1">
        <f t="array" ref="B25">IFERROR(INDEX(Control!$A$4:$A$33,SMALL(IF(Control!$B$4:$B$33="Sí",ROW(Control!$B$4:$B$33)),14)-3)&amp;IF(INDEX(Configuración!$C$10:$C$39,SMALL(IF(Control!$B$4:$B$33="Sí",ROW(Control!$B$4:$B$33)),14)-3)="Sí"," (solo para Enseñanzas Profesionales)",""),"")</f>
        <v>GUITARRA</v>
      </c>
      <c r="C25" s="49"/>
      <c r="D25" s="49"/>
      <c r="E25" s="49"/>
      <c r="F25" s="49"/>
      <c r="G25" s="49"/>
      <c r="H25" s="49"/>
      <c r="I25" s="49"/>
      <c r="J25" s="49"/>
      <c r="K25" s="49"/>
      <c r="L25" s="49"/>
    </row>
    <row r="26" spans="1:12" ht="22" customHeight="1" x14ac:dyDescent="0.3">
      <c r="A26" s="32" cm="1">
        <f t="array" ref="A26">IFERROR(INDEX(Control!$C$4:$C$33,SMALL(IF(Control!$B$4:$B$33="Sí",ROW(Control!$B$4:$B$33)),15)-3)-INDEX(Control!$D$4:$D$33,SMALL(IF(Control!$B$4:$B$33="Sí",ROW(Control!$B$4:$B$33)),15)-3)+INDEX(Control!$E$4:$E$33,SMALL(IF(Control!$B$4:$B$33="Sí",ROW(Control!$B$4:$B$33)),15)-3)-SUM(INDEX(Control!$F$4:K$33,SMALL(IF(Control!$B$4:$B$33="Sí",ROW(Control!$B$4:$B$33)),15)-3,0)),"")</f>
        <v>0</v>
      </c>
      <c r="B26" s="46" t="str" cm="1">
        <f t="array" ref="B26">IFERROR(INDEX(Control!$A$4:$A$33,SMALL(IF(Control!$B$4:$B$33="Sí",ROW(Control!$B$4:$B$33)),15)-3)&amp;IF(INDEX(Configuración!$C$10:$C$39,SMALL(IF(Control!$B$4:$B$33="Sí",ROW(Control!$B$4:$B$33)),15)-3)="Sí"," (solo para Enseñanzas Profesionales)",""),"")</f>
        <v>GUITARRA ELÉCTRICA</v>
      </c>
      <c r="C26" s="47"/>
      <c r="D26" s="47"/>
      <c r="E26" s="47"/>
      <c r="F26" s="47"/>
      <c r="G26" s="47"/>
      <c r="H26" s="47"/>
      <c r="I26" s="47"/>
      <c r="J26" s="47"/>
      <c r="K26" s="47"/>
      <c r="L26" s="47"/>
    </row>
    <row r="27" spans="1:12" ht="22" customHeight="1" x14ac:dyDescent="0.3">
      <c r="A27" s="33" cm="1">
        <f t="array" ref="A27">IFERROR(INDEX(Control!$C$4:$C$33,SMALL(IF(Control!$B$4:$B$33="Sí",ROW(Control!$B$4:$B$33)),16)-3)-INDEX(Control!$D$4:$D$33,SMALL(IF(Control!$B$4:$B$33="Sí",ROW(Control!$B$4:$B$33)),16)-3)+INDEX(Control!$E$4:$E$33,SMALL(IF(Control!$B$4:$B$33="Sí",ROW(Control!$B$4:$B$33)),16)-3)-SUM(INDEX(Control!$F$4:K$33,SMALL(IF(Control!$B$4:$B$33="Sí",ROW(Control!$B$4:$B$33)),16)-3,0)),"")</f>
        <v>0</v>
      </c>
      <c r="B27" s="48" t="str" cm="1">
        <f t="array" ref="B27">IFERROR(INDEX(Control!$A$4:$A$33,SMALL(IF(Control!$B$4:$B$33="Sí",ROW(Control!$B$4:$B$33)),16)-3)&amp;IF(INDEX(Configuración!$C$10:$C$39,SMALL(IF(Control!$B$4:$B$33="Sí",ROW(Control!$B$4:$B$33)),16)-3)="Sí"," (solo para Enseñanzas Profesionales)",""),"")</f>
        <v>INSTRUMENTOS DE CUERDA PULSADA DEL RENACIMIENTO Y BARROCO</v>
      </c>
      <c r="C27" s="49"/>
      <c r="D27" s="49"/>
      <c r="E27" s="49"/>
      <c r="F27" s="49"/>
      <c r="G27" s="49"/>
      <c r="H27" s="49"/>
      <c r="I27" s="49"/>
      <c r="J27" s="49"/>
      <c r="K27" s="49"/>
      <c r="L27" s="49"/>
    </row>
    <row r="28" spans="1:12" ht="22" customHeight="1" x14ac:dyDescent="0.3">
      <c r="A28" s="32" cm="1">
        <f t="array" ref="A28">IFERROR(INDEX(Control!$C$4:$C$33,SMALL(IF(Control!$B$4:$B$33="Sí",ROW(Control!$B$4:$B$33)),17)-3)-INDEX(Control!$D$4:$D$33,SMALL(IF(Control!$B$4:$B$33="Sí",ROW(Control!$B$4:$B$33)),17)-3)+INDEX(Control!$E$4:$E$33,SMALL(IF(Control!$B$4:$B$33="Sí",ROW(Control!$B$4:$B$33)),17)-3)-SUM(INDEX(Control!$F$4:K$33,SMALL(IF(Control!$B$4:$B$33="Sí",ROW(Control!$B$4:$B$33)),17)-3,0)),"")</f>
        <v>0</v>
      </c>
      <c r="B28" s="46" t="str" cm="1">
        <f t="array" ref="B28">IFERROR(INDEX(Control!$A$4:$A$33,SMALL(IF(Control!$B$4:$B$33="Sí",ROW(Control!$B$4:$B$33)),17)-3)&amp;IF(INDEX(Configuración!$C$10:$C$39,SMALL(IF(Control!$B$4:$B$33="Sí",ROW(Control!$B$4:$B$33)),17)-3)="Sí"," (solo para Enseñanzas Profesionales)",""),"")</f>
        <v>INSTRUMENTOS DE PLECTRO</v>
      </c>
      <c r="C28" s="47"/>
      <c r="D28" s="47"/>
      <c r="E28" s="47"/>
      <c r="F28" s="47"/>
      <c r="G28" s="47"/>
      <c r="H28" s="47"/>
      <c r="I28" s="47"/>
      <c r="J28" s="47"/>
      <c r="K28" s="47"/>
      <c r="L28" s="47"/>
    </row>
    <row r="29" spans="1:12" ht="22" customHeight="1" x14ac:dyDescent="0.3">
      <c r="A29" s="33" cm="1">
        <f t="array" ref="A29">IFERROR(INDEX(Control!$C$4:$C$33,SMALL(IF(Control!$B$4:$B$33="Sí",ROW(Control!$B$4:$B$33)),18)-3)-INDEX(Control!$D$4:$D$33,SMALL(IF(Control!$B$4:$B$33="Sí",ROW(Control!$B$4:$B$33)),18)-3)+INDEX(Control!$E$4:$E$33,SMALL(IF(Control!$B$4:$B$33="Sí",ROW(Control!$B$4:$B$33)),18)-3)-SUM(INDEX(Control!$F$4:K$33,SMALL(IF(Control!$B$4:$B$33="Sí",ROW(Control!$B$4:$B$33)),18)-3,0)),"")</f>
        <v>0</v>
      </c>
      <c r="B29" s="48" t="str" cm="1">
        <f t="array" ref="B29">IFERROR(INDEX(Control!$A$4:$A$33,SMALL(IF(Control!$B$4:$B$33="Sí",ROW(Control!$B$4:$B$33)),18)-3)&amp;IF(INDEX(Configuración!$C$10:$C$39,SMALL(IF(Control!$B$4:$B$33="Sí",ROW(Control!$B$4:$B$33)),18)-3)="Sí"," (solo para Enseñanzas Profesionales)",""),"")</f>
        <v>OBOE</v>
      </c>
      <c r="C29" s="49"/>
      <c r="D29" s="49"/>
      <c r="E29" s="49"/>
      <c r="F29" s="49"/>
      <c r="G29" s="49"/>
      <c r="H29" s="49"/>
      <c r="I29" s="49"/>
      <c r="J29" s="49"/>
      <c r="K29" s="49"/>
      <c r="L29" s="49"/>
    </row>
    <row r="30" spans="1:12" ht="22" customHeight="1" x14ac:dyDescent="0.3">
      <c r="A30" s="32" cm="1">
        <f t="array" ref="A30">IFERROR(INDEX(Control!$C$4:$C$33,SMALL(IF(Control!$B$4:$B$33="Sí",ROW(Control!$B$4:$B$33)),19)-3)-INDEX(Control!$D$4:$D$33,SMALL(IF(Control!$B$4:$B$33="Sí",ROW(Control!$B$4:$B$33)),19)-3)+INDEX(Control!$E$4:$E$33,SMALL(IF(Control!$B$4:$B$33="Sí",ROW(Control!$B$4:$B$33)),19)-3)-SUM(INDEX(Control!$F$4:K$33,SMALL(IF(Control!$B$4:$B$33="Sí",ROW(Control!$B$4:$B$33)),19)-3,0)),"")</f>
        <v>0</v>
      </c>
      <c r="B30" s="46" t="str" cm="1">
        <f t="array" ref="B30">IFERROR(INDEX(Control!$A$4:$A$33,SMALL(IF(Control!$B$4:$B$33="Sí",ROW(Control!$B$4:$B$33)),19)-3)&amp;IF(INDEX(Configuración!$C$10:$C$39,SMALL(IF(Control!$B$4:$B$33="Sí",ROW(Control!$B$4:$B$33)),19)-3)="Sí"," (solo para Enseñanzas Profesionales)",""),"")</f>
        <v>ÓRGANO</v>
      </c>
      <c r="C30" s="47"/>
      <c r="D30" s="47"/>
      <c r="E30" s="47"/>
      <c r="F30" s="47"/>
      <c r="G30" s="47"/>
      <c r="H30" s="47"/>
      <c r="I30" s="47"/>
      <c r="J30" s="47"/>
      <c r="K30" s="47"/>
      <c r="L30" s="47"/>
    </row>
    <row r="31" spans="1:12" ht="22" customHeight="1" x14ac:dyDescent="0.3">
      <c r="A31" s="33" cm="1">
        <f t="array" ref="A31">IFERROR(INDEX(Control!$C$4:$C$33,SMALL(IF(Control!$B$4:$B$33="Sí",ROW(Control!$B$4:$B$33)),20)-3)-INDEX(Control!$D$4:$D$33,SMALL(IF(Control!$B$4:$B$33="Sí",ROW(Control!$B$4:$B$33)),20)-3)+INDEX(Control!$E$4:$E$33,SMALL(IF(Control!$B$4:$B$33="Sí",ROW(Control!$B$4:$B$33)),20)-3)-SUM(INDEX(Control!$F$4:K$33,SMALL(IF(Control!$B$4:$B$33="Sí",ROW(Control!$B$4:$B$33)),20)-3,0)),"")</f>
        <v>0</v>
      </c>
      <c r="B31" s="48" t="str" cm="1">
        <f t="array" ref="B31">IFERROR(INDEX(Control!$A$4:$A$33,SMALL(IF(Control!$B$4:$B$33="Sí",ROW(Control!$B$4:$B$33)),20)-3)&amp;IF(INDEX(Configuración!$C$10:$C$39,SMALL(IF(Control!$B$4:$B$33="Sí",ROW(Control!$B$4:$B$33)),20)-3)="Sí"," (solo para Enseñanzas Profesionales)",""),"")</f>
        <v>PERCUSIÓN</v>
      </c>
      <c r="C31" s="49"/>
      <c r="D31" s="49"/>
      <c r="E31" s="49"/>
      <c r="F31" s="49"/>
      <c r="G31" s="49"/>
      <c r="H31" s="49"/>
      <c r="I31" s="49"/>
      <c r="J31" s="49"/>
      <c r="K31" s="49"/>
      <c r="L31" s="49"/>
    </row>
    <row r="32" spans="1:12" ht="22" customHeight="1" x14ac:dyDescent="0.3">
      <c r="A32" s="32" cm="1">
        <f t="array" ref="A32">IFERROR(INDEX(Control!$C$4:$C$33,SMALL(IF(Control!$B$4:$B$33="Sí",ROW(Control!$B$4:$B$33)),21)-3)-INDEX(Control!$D$4:$D$33,SMALL(IF(Control!$B$4:$B$33="Sí",ROW(Control!$B$4:$B$33)),21)-3)+INDEX(Control!$E$4:$E$33,SMALL(IF(Control!$B$4:$B$33="Sí",ROW(Control!$B$4:$B$33)),21)-3)-SUM(INDEX(Control!$F$4:K$33,SMALL(IF(Control!$B$4:$B$33="Sí",ROW(Control!$B$4:$B$33)),21)-3,0)),"")</f>
        <v>0</v>
      </c>
      <c r="B32" s="46" t="str" cm="1">
        <f t="array" ref="B32">IFERROR(INDEX(Control!$A$4:$A$33,SMALL(IF(Control!$B$4:$B$33="Sí",ROW(Control!$B$4:$B$33)),21)-3)&amp;IF(INDEX(Configuración!$C$10:$C$39,SMALL(IF(Control!$B$4:$B$33="Sí",ROW(Control!$B$4:$B$33)),21)-3)="Sí"," (solo para Enseñanzas Profesionales)",""),"")</f>
        <v>PIANO</v>
      </c>
      <c r="C32" s="47"/>
      <c r="D32" s="47"/>
      <c r="E32" s="47"/>
      <c r="F32" s="47"/>
      <c r="G32" s="47"/>
      <c r="H32" s="47"/>
      <c r="I32" s="47"/>
      <c r="J32" s="47"/>
      <c r="K32" s="47"/>
      <c r="L32" s="47"/>
    </row>
    <row r="33" spans="1:12" ht="22" customHeight="1" x14ac:dyDescent="0.3">
      <c r="A33" s="33" cm="1">
        <f t="array" ref="A33">IFERROR(INDEX(Control!$C$4:$C$33,SMALL(IF(Control!$B$4:$B$33="Sí",ROW(Control!$B$4:$B$33)),22)-3)-INDEX(Control!$D$4:$D$33,SMALL(IF(Control!$B$4:$B$33="Sí",ROW(Control!$B$4:$B$33)),22)-3)+INDEX(Control!$E$4:$E$33,SMALL(IF(Control!$B$4:$B$33="Sí",ROW(Control!$B$4:$B$33)),22)-3)-SUM(INDEX(Control!$F$4:K$33,SMALL(IF(Control!$B$4:$B$33="Sí",ROW(Control!$B$4:$B$33)),22)-3,0)),"")</f>
        <v>0</v>
      </c>
      <c r="B33" s="48" t="str" cm="1">
        <f t="array" ref="B33">IFERROR(INDEX(Control!$A$4:$A$33,SMALL(IF(Control!$B$4:$B$33="Sí",ROW(Control!$B$4:$B$33)),22)-3)&amp;IF(INDEX(Configuración!$C$10:$C$39,SMALL(IF(Control!$B$4:$B$33="Sí",ROW(Control!$B$4:$B$33)),22)-3)="Sí"," (solo para Enseñanzas Profesionales)",""),"")</f>
        <v>SAXOFÓN</v>
      </c>
      <c r="C33" s="49"/>
      <c r="D33" s="49"/>
      <c r="E33" s="49"/>
      <c r="F33" s="49"/>
      <c r="G33" s="49"/>
      <c r="H33" s="49"/>
      <c r="I33" s="49"/>
      <c r="J33" s="49"/>
      <c r="K33" s="49"/>
      <c r="L33" s="49"/>
    </row>
    <row r="34" spans="1:12" ht="22" customHeight="1" x14ac:dyDescent="0.3">
      <c r="A34" s="32" cm="1">
        <f t="array" ref="A34">IFERROR(INDEX(Control!$C$4:$C$33,SMALL(IF(Control!$B$4:$B$33="Sí",ROW(Control!$B$4:$B$33)),23)-3)-INDEX(Control!$D$4:$D$33,SMALL(IF(Control!$B$4:$B$33="Sí",ROW(Control!$B$4:$B$33)),23)-3)+INDEX(Control!$E$4:$E$33,SMALL(IF(Control!$B$4:$B$33="Sí",ROW(Control!$B$4:$B$33)),23)-3)-SUM(INDEX(Control!$F$4:K$33,SMALL(IF(Control!$B$4:$B$33="Sí",ROW(Control!$B$4:$B$33)),23)-3,0)),"")</f>
        <v>0</v>
      </c>
      <c r="B34" s="46" t="str" cm="1">
        <f t="array" ref="B34">IFERROR(INDEX(Control!$A$4:$A$33,SMALL(IF(Control!$B$4:$B$33="Sí",ROW(Control!$B$4:$B$33)),23)-3)&amp;IF(INDEX(Configuración!$C$10:$C$39,SMALL(IF(Control!$B$4:$B$33="Sí",ROW(Control!$B$4:$B$33)),23)-3)="Sí"," (solo para Enseñanzas Profesionales)",""),"")</f>
        <v>TROMBÓN</v>
      </c>
      <c r="C34" s="47"/>
      <c r="D34" s="47"/>
      <c r="E34" s="47"/>
      <c r="F34" s="47"/>
      <c r="G34" s="47"/>
      <c r="H34" s="47"/>
      <c r="I34" s="47"/>
      <c r="J34" s="47"/>
      <c r="K34" s="47"/>
      <c r="L34" s="47"/>
    </row>
    <row r="35" spans="1:12" ht="22" customHeight="1" x14ac:dyDescent="0.3">
      <c r="A35" s="33" cm="1">
        <f t="array" ref="A35">IFERROR(INDEX(Control!$C$4:$C$33,SMALL(IF(Control!$B$4:$B$33="Sí",ROW(Control!$B$4:$B$33)),24)-3)-INDEX(Control!$D$4:$D$33,SMALL(IF(Control!$B$4:$B$33="Sí",ROW(Control!$B$4:$B$33)),24)-3)+INDEX(Control!$E$4:$E$33,SMALL(IF(Control!$B$4:$B$33="Sí",ROW(Control!$B$4:$B$33)),24)-3)-SUM(INDEX(Control!$F$4:K$33,SMALL(IF(Control!$B$4:$B$33="Sí",ROW(Control!$B$4:$B$33)),24)-3,0)),"")</f>
        <v>0</v>
      </c>
      <c r="B35" s="48" t="str" cm="1">
        <f t="array" ref="B35">IFERROR(INDEX(Control!$A$4:$A$33,SMALL(IF(Control!$B$4:$B$33="Sí",ROW(Control!$B$4:$B$33)),24)-3)&amp;IF(INDEX(Configuración!$C$10:$C$39,SMALL(IF(Control!$B$4:$B$33="Sí",ROW(Control!$B$4:$B$33)),24)-3)="Sí"," (solo para Enseñanzas Profesionales)",""),"")</f>
        <v>TROMPA</v>
      </c>
      <c r="C35" s="49"/>
      <c r="D35" s="49"/>
      <c r="E35" s="49"/>
      <c r="F35" s="49"/>
      <c r="G35" s="49"/>
      <c r="H35" s="49"/>
      <c r="I35" s="49"/>
      <c r="J35" s="49"/>
      <c r="K35" s="49"/>
      <c r="L35" s="49"/>
    </row>
    <row r="36" spans="1:12" ht="22" customHeight="1" x14ac:dyDescent="0.3">
      <c r="A36" s="32" cm="1">
        <f t="array" ref="A36">IFERROR(INDEX(Control!$C$4:$C$33,SMALL(IF(Control!$B$4:$B$33="Sí",ROW(Control!$B$4:$B$33)),25)-3)-INDEX(Control!$D$4:$D$33,SMALL(IF(Control!$B$4:$B$33="Sí",ROW(Control!$B$4:$B$33)),25)-3)+INDEX(Control!$E$4:$E$33,SMALL(IF(Control!$B$4:$B$33="Sí",ROW(Control!$B$4:$B$33)),25)-3)-SUM(INDEX(Control!$F$4:K$33,SMALL(IF(Control!$B$4:$B$33="Sí",ROW(Control!$B$4:$B$33)),25)-3,0)),"")</f>
        <v>0</v>
      </c>
      <c r="B36" s="46" t="str" cm="1">
        <f t="array" ref="B36">IFERROR(INDEX(Control!$A$4:$A$33,SMALL(IF(Control!$B$4:$B$33="Sí",ROW(Control!$B$4:$B$33)),25)-3)&amp;IF(INDEX(Configuración!$C$10:$C$39,SMALL(IF(Control!$B$4:$B$33="Sí",ROW(Control!$B$4:$B$33)),25)-3)="Sí"," (solo para Enseñanzas Profesionales)",""),"")</f>
        <v>TROMPETA</v>
      </c>
      <c r="C36" s="47"/>
      <c r="D36" s="47"/>
      <c r="E36" s="47"/>
      <c r="F36" s="47"/>
      <c r="G36" s="47"/>
      <c r="H36" s="47"/>
      <c r="I36" s="47"/>
      <c r="J36" s="47"/>
      <c r="K36" s="47"/>
      <c r="L36" s="47"/>
    </row>
    <row r="37" spans="1:12" ht="22" customHeight="1" x14ac:dyDescent="0.3">
      <c r="A37" s="33" cm="1">
        <f t="array" ref="A37">IFERROR(INDEX(Control!$C$4:$C$33,SMALL(IF(Control!$B$4:$B$33="Sí",ROW(Control!$B$4:$B$33)),26)-3)-INDEX(Control!$D$4:$D$33,SMALL(IF(Control!$B$4:$B$33="Sí",ROW(Control!$B$4:$B$33)),26)-3)+INDEX(Control!$E$4:$E$33,SMALL(IF(Control!$B$4:$B$33="Sí",ROW(Control!$B$4:$B$33)),26)-3)-SUM(INDEX(Control!$F$4:K$33,SMALL(IF(Control!$B$4:$B$33="Sí",ROW(Control!$B$4:$B$33)),26)-3,0)),"")</f>
        <v>0</v>
      </c>
      <c r="B37" s="48" t="str" cm="1">
        <f t="array" ref="B37">IFERROR(INDEX(Control!$A$4:$A$33,SMALL(IF(Control!$B$4:$B$33="Sí",ROW(Control!$B$4:$B$33)),26)-3)&amp;IF(INDEX(Configuración!$C$10:$C$39,SMALL(IF(Control!$B$4:$B$33="Sí",ROW(Control!$B$4:$B$33)),26)-3)="Sí"," (solo para Enseñanzas Profesionales)",""),"")</f>
        <v>TUBA</v>
      </c>
      <c r="C37" s="49"/>
      <c r="D37" s="49"/>
      <c r="E37" s="49"/>
      <c r="F37" s="49"/>
      <c r="G37" s="49"/>
      <c r="H37" s="49"/>
      <c r="I37" s="49"/>
      <c r="J37" s="49"/>
      <c r="K37" s="49"/>
      <c r="L37" s="49"/>
    </row>
    <row r="38" spans="1:12" ht="22" customHeight="1" x14ac:dyDescent="0.3">
      <c r="A38" s="32" cm="1">
        <f t="array" ref="A38">IFERROR(INDEX(Control!$C$4:$C$33,SMALL(IF(Control!$B$4:$B$33="Sí",ROW(Control!$B$4:$B$33)),27)-3)-INDEX(Control!$D$4:$D$33,SMALL(IF(Control!$B$4:$B$33="Sí",ROW(Control!$B$4:$B$33)),27)-3)+INDEX(Control!$E$4:$E$33,SMALL(IF(Control!$B$4:$B$33="Sí",ROW(Control!$B$4:$B$33)),27)-3)-SUM(INDEX(Control!$F$4:K$33,SMALL(IF(Control!$B$4:$B$33="Sí",ROW(Control!$B$4:$B$33)),27)-3,0)),"")</f>
        <v>0</v>
      </c>
      <c r="B38" s="46" t="str" cm="1">
        <f t="array" ref="B38">IFERROR(INDEX(Control!$A$4:$A$33,SMALL(IF(Control!$B$4:$B$33="Sí",ROW(Control!$B$4:$B$33)),27)-3)&amp;IF(INDEX(Configuración!$C$10:$C$39,SMALL(IF(Control!$B$4:$B$33="Sí",ROW(Control!$B$4:$B$33)),27)-3)="Sí"," (solo para Enseñanzas Profesionales)",""),"")</f>
        <v>VIOLA</v>
      </c>
      <c r="C38" s="47"/>
      <c r="D38" s="47"/>
      <c r="E38" s="47"/>
      <c r="F38" s="47"/>
      <c r="G38" s="47"/>
      <c r="H38" s="47"/>
      <c r="I38" s="47"/>
      <c r="J38" s="47"/>
      <c r="K38" s="47"/>
      <c r="L38" s="47"/>
    </row>
    <row r="39" spans="1:12" ht="22" customHeight="1" x14ac:dyDescent="0.3">
      <c r="A39" s="33" cm="1">
        <f t="array" ref="A39">IFERROR(INDEX(Control!$C$4:$C$33,SMALL(IF(Control!$B$4:$B$33="Sí",ROW(Control!$B$4:$B$33)),28)-3)-INDEX(Control!$D$4:$D$33,SMALL(IF(Control!$B$4:$B$33="Sí",ROW(Control!$B$4:$B$33)),28)-3)+INDEX(Control!$E$4:$E$33,SMALL(IF(Control!$B$4:$B$33="Sí",ROW(Control!$B$4:$B$33)),28)-3)-SUM(INDEX(Control!$F$4:K$33,SMALL(IF(Control!$B$4:$B$33="Sí",ROW(Control!$B$4:$B$33)),28)-3,0)),"")</f>
        <v>0</v>
      </c>
      <c r="B39" s="48" t="str" cm="1">
        <f t="array" ref="B39">IFERROR(INDEX(Control!$A$4:$A$33,SMALL(IF(Control!$B$4:$B$33="Sí",ROW(Control!$B$4:$B$33)),28)-3)&amp;IF(INDEX(Configuración!$C$10:$C$39,SMALL(IF(Control!$B$4:$B$33="Sí",ROW(Control!$B$4:$B$33)),28)-3)="Sí"," (solo para Enseñanzas Profesionales)",""),"")</f>
        <v>VIOLA DA GAMBA</v>
      </c>
      <c r="C39" s="49"/>
      <c r="D39" s="49"/>
      <c r="E39" s="49"/>
      <c r="F39" s="49"/>
      <c r="G39" s="49"/>
      <c r="H39" s="49"/>
      <c r="I39" s="49"/>
      <c r="J39" s="49"/>
      <c r="K39" s="49"/>
      <c r="L39" s="49"/>
    </row>
    <row r="40" spans="1:12" ht="22" customHeight="1" x14ac:dyDescent="0.3">
      <c r="A40" s="32" cm="1">
        <f t="array" ref="A40">IFERROR(INDEX(Control!$C$4:$C$33,SMALL(IF(Control!$B$4:$B$33="Sí",ROW(Control!$B$4:$B$33)),29)-3)-INDEX(Control!$D$4:$D$33,SMALL(IF(Control!$B$4:$B$33="Sí",ROW(Control!$B$4:$B$33)),29)-3)+INDEX(Control!$E$4:$E$33,SMALL(IF(Control!$B$4:$B$33="Sí",ROW(Control!$B$4:$B$33)),29)-3)-SUM(INDEX(Control!$F$4:K$33,SMALL(IF(Control!$B$4:$B$33="Sí",ROW(Control!$B$4:$B$33)),29)-3,0)),"")</f>
        <v>0</v>
      </c>
      <c r="B40" s="46" t="str" cm="1">
        <f t="array" ref="B40">IFERROR(INDEX(Control!$A$4:$A$33,SMALL(IF(Control!$B$4:$B$33="Sí",ROW(Control!$B$4:$B$33)),29)-3)&amp;IF(INDEX(Configuración!$C$10:$C$39,SMALL(IF(Control!$B$4:$B$33="Sí",ROW(Control!$B$4:$B$33)),29)-3)="Sí"," (solo para Enseñanzas Profesionales)",""),"")</f>
        <v>VIOLÍN</v>
      </c>
      <c r="C40" s="47"/>
      <c r="D40" s="47"/>
      <c r="E40" s="47"/>
      <c r="F40" s="47"/>
      <c r="G40" s="47"/>
      <c r="H40" s="47"/>
      <c r="I40" s="47"/>
      <c r="J40" s="47"/>
      <c r="K40" s="47"/>
      <c r="L40" s="47"/>
    </row>
    <row r="41" spans="1:12" ht="22" customHeight="1" thickBot="1" x14ac:dyDescent="0.35">
      <c r="A41" s="43" cm="1">
        <f t="array" ref="A41">IFERROR(INDEX(Control!$C$4:$C$33,SMALL(IF(Control!$B$4:$B$33="Sí",ROW(Control!$B$4:$B$33)),30)-3)-INDEX(Control!$D$4:$D$33,SMALL(IF(Control!$B$4:$B$33="Sí",ROW(Control!$B$4:$B$33)),30)-3)+INDEX(Control!$E$4:$E$33,SMALL(IF(Control!$B$4:$B$33="Sí",ROW(Control!$B$4:$B$33)),30)-3)-SUM(INDEX(Control!$F$4:K$33,SMALL(IF(Control!$B$4:$B$33="Sí",ROW(Control!$B$4:$B$33)),30)-3,0)),"")</f>
        <v>0</v>
      </c>
      <c r="B41" s="62" t="str" cm="1">
        <f t="array" ref="B41">IFERROR(INDEX(Control!$A$4:$A$33,SMALL(IF(Control!$B$4:$B$33="Sí",ROW(Control!$B$4:$B$33)),30)-3)&amp;IF(INDEX(Configuración!$C$10:$C$39,SMALL(IF(Control!$B$4:$B$33="Sí",ROW(Control!$B$4:$B$33)),30)-3)="Sí"," (solo para Enseñanzas Profesionales)",""),"")</f>
        <v>VIOLONCHELO</v>
      </c>
      <c r="C41" s="63"/>
      <c r="D41" s="63"/>
      <c r="E41" s="63"/>
      <c r="F41" s="63"/>
      <c r="G41" s="63"/>
      <c r="H41" s="63"/>
      <c r="I41" s="63"/>
      <c r="J41" s="63"/>
      <c r="K41" s="63"/>
      <c r="L41" s="63"/>
    </row>
    <row r="42" spans="1:12" ht="30" customHeight="1" thickTop="1" x14ac:dyDescent="0.3">
      <c r="A42" s="44">
        <f>SUM(A12:A41)</f>
        <v>0</v>
      </c>
      <c r="B42" s="45" t="s">
        <v>189</v>
      </c>
      <c r="C42" s="45"/>
      <c r="D42" s="45"/>
      <c r="E42" s="45"/>
      <c r="F42" s="45"/>
      <c r="G42" s="45"/>
      <c r="H42" s="45"/>
      <c r="I42" s="45"/>
      <c r="J42" s="45"/>
      <c r="K42" s="45"/>
      <c r="L42" s="45"/>
    </row>
    <row r="43" spans="1:12" ht="20" customHeight="1" x14ac:dyDescent="0.2">
      <c r="A43" s="60" t="s">
        <v>114</v>
      </c>
      <c r="B43" s="61"/>
      <c r="C43" s="61"/>
      <c r="D43" s="61"/>
      <c r="E43" s="61"/>
      <c r="F43" s="61"/>
      <c r="G43" s="61"/>
      <c r="H43" s="61"/>
      <c r="I43" s="61"/>
      <c r="J43" s="61"/>
      <c r="K43" s="61"/>
      <c r="L43" s="61"/>
    </row>
    <row r="44" spans="1:12" ht="14" customHeight="1" x14ac:dyDescent="0.2">
      <c r="A44" s="29" t="s">
        <v>68</v>
      </c>
      <c r="B44" s="57" t="s">
        <v>42</v>
      </c>
      <c r="C44" s="57"/>
      <c r="D44" s="57"/>
      <c r="E44" s="57"/>
      <c r="F44" s="57"/>
      <c r="G44" s="29" t="s">
        <v>80</v>
      </c>
      <c r="H44" s="57" t="s">
        <v>53</v>
      </c>
      <c r="I44" s="57"/>
      <c r="J44" s="57"/>
      <c r="K44" s="57"/>
      <c r="L44" s="57"/>
    </row>
    <row r="45" spans="1:12" ht="14" customHeight="1" x14ac:dyDescent="0.2">
      <c r="A45" s="29" t="s">
        <v>69</v>
      </c>
      <c r="B45" s="57" t="s">
        <v>43</v>
      </c>
      <c r="C45" s="57"/>
      <c r="D45" s="57"/>
      <c r="E45" s="57"/>
      <c r="F45" s="57"/>
      <c r="G45" s="29" t="s">
        <v>81</v>
      </c>
      <c r="H45" s="57" t="s">
        <v>54</v>
      </c>
      <c r="I45" s="57"/>
      <c r="J45" s="57"/>
      <c r="K45" s="57"/>
      <c r="L45" s="57"/>
    </row>
    <row r="46" spans="1:12" ht="14" customHeight="1" x14ac:dyDescent="0.2">
      <c r="A46" s="29" t="s">
        <v>70</v>
      </c>
      <c r="B46" s="57" t="s">
        <v>44</v>
      </c>
      <c r="C46" s="57"/>
      <c r="D46" s="57"/>
      <c r="E46" s="57"/>
      <c r="F46" s="57"/>
      <c r="G46" s="29" t="s">
        <v>82</v>
      </c>
      <c r="H46" s="57" t="s">
        <v>55</v>
      </c>
      <c r="I46" s="57"/>
      <c r="J46" s="57"/>
      <c r="K46" s="57"/>
      <c r="L46" s="57"/>
    </row>
    <row r="47" spans="1:12" ht="14" customHeight="1" x14ac:dyDescent="0.2">
      <c r="A47" s="29" t="s">
        <v>71</v>
      </c>
      <c r="B47" s="57" t="s">
        <v>45</v>
      </c>
      <c r="C47" s="57"/>
      <c r="D47" s="57"/>
      <c r="E47" s="57"/>
      <c r="F47" s="57"/>
      <c r="G47" s="29" t="s">
        <v>83</v>
      </c>
      <c r="H47" s="57" t="s">
        <v>56</v>
      </c>
      <c r="I47" s="57"/>
      <c r="J47" s="57"/>
      <c r="K47" s="57"/>
      <c r="L47" s="57"/>
    </row>
    <row r="48" spans="1:12" ht="14" customHeight="1" x14ac:dyDescent="0.2">
      <c r="A48" s="29" t="s">
        <v>72</v>
      </c>
      <c r="B48" s="57" t="s">
        <v>194</v>
      </c>
      <c r="C48" s="57"/>
      <c r="D48" s="57"/>
      <c r="E48" s="57"/>
      <c r="F48" s="57"/>
      <c r="G48" s="29" t="s">
        <v>84</v>
      </c>
      <c r="H48" s="57" t="s">
        <v>57</v>
      </c>
      <c r="I48" s="57"/>
      <c r="J48" s="57"/>
      <c r="K48" s="57"/>
      <c r="L48" s="57"/>
    </row>
    <row r="49" spans="1:12" ht="14" customHeight="1" x14ac:dyDescent="0.2">
      <c r="A49" s="29" t="s">
        <v>73</v>
      </c>
      <c r="B49" s="57" t="s">
        <v>46</v>
      </c>
      <c r="C49" s="57"/>
      <c r="D49" s="57"/>
      <c r="E49" s="57"/>
      <c r="F49" s="57"/>
      <c r="G49" s="29" t="s">
        <v>85</v>
      </c>
      <c r="H49" s="57" t="s">
        <v>58</v>
      </c>
      <c r="I49" s="57"/>
      <c r="J49" s="57"/>
      <c r="K49" s="57"/>
      <c r="L49" s="57"/>
    </row>
    <row r="50" spans="1:12" ht="14" customHeight="1" x14ac:dyDescent="0.2">
      <c r="A50" s="28" t="s">
        <v>74</v>
      </c>
      <c r="B50" s="58" t="s">
        <v>47</v>
      </c>
      <c r="C50" s="57"/>
      <c r="D50" s="57"/>
      <c r="E50" s="57"/>
      <c r="F50" s="57"/>
      <c r="G50" s="29" t="s">
        <v>86</v>
      </c>
      <c r="H50" s="57" t="s">
        <v>59</v>
      </c>
      <c r="I50" s="57"/>
      <c r="J50" s="57"/>
      <c r="K50" s="57"/>
      <c r="L50" s="57"/>
    </row>
    <row r="51" spans="1:12" ht="14" customHeight="1" x14ac:dyDescent="0.2">
      <c r="A51" s="29" t="s">
        <v>75</v>
      </c>
      <c r="B51" s="57" t="s">
        <v>48</v>
      </c>
      <c r="C51" s="57"/>
      <c r="D51" s="57"/>
      <c r="E51" s="57"/>
      <c r="F51" s="57"/>
      <c r="G51" s="29" t="s">
        <v>87</v>
      </c>
      <c r="H51" s="57" t="s">
        <v>60</v>
      </c>
      <c r="I51" s="57"/>
      <c r="J51" s="57"/>
      <c r="K51" s="57"/>
      <c r="L51" s="57"/>
    </row>
    <row r="52" spans="1:12" ht="14" customHeight="1" x14ac:dyDescent="0.2">
      <c r="A52" s="29" t="s">
        <v>76</v>
      </c>
      <c r="B52" s="57" t="s">
        <v>49</v>
      </c>
      <c r="C52" s="57"/>
      <c r="D52" s="57"/>
      <c r="E52" s="57"/>
      <c r="F52" s="57"/>
      <c r="G52" s="29" t="s">
        <v>88</v>
      </c>
      <c r="H52" s="57" t="s">
        <v>61</v>
      </c>
      <c r="I52" s="57"/>
      <c r="J52" s="57"/>
      <c r="K52" s="57"/>
      <c r="L52" s="57"/>
    </row>
    <row r="53" spans="1:12" ht="14" customHeight="1" x14ac:dyDescent="0.2">
      <c r="A53" s="29" t="s">
        <v>77</v>
      </c>
      <c r="B53" s="57" t="s">
        <v>50</v>
      </c>
      <c r="C53" s="57"/>
      <c r="D53" s="57"/>
      <c r="E53" s="57"/>
      <c r="F53" s="57"/>
      <c r="G53" s="29" t="s">
        <v>89</v>
      </c>
      <c r="H53" s="57" t="s">
        <v>62</v>
      </c>
      <c r="I53" s="57"/>
      <c r="J53" s="57"/>
      <c r="K53" s="57"/>
      <c r="L53" s="57"/>
    </row>
    <row r="54" spans="1:12" ht="14" customHeight="1" x14ac:dyDescent="0.2">
      <c r="A54" s="29" t="s">
        <v>78</v>
      </c>
      <c r="B54" s="57" t="s">
        <v>51</v>
      </c>
      <c r="C54" s="57"/>
      <c r="D54" s="57"/>
      <c r="E54" s="57"/>
      <c r="F54" s="57"/>
      <c r="G54" s="29" t="s">
        <v>90</v>
      </c>
      <c r="H54" s="57" t="s">
        <v>63</v>
      </c>
      <c r="I54" s="57"/>
      <c r="J54" s="57"/>
      <c r="K54" s="57"/>
      <c r="L54" s="57"/>
    </row>
    <row r="55" spans="1:12" ht="14" customHeight="1" x14ac:dyDescent="0.2">
      <c r="A55" s="29" t="s">
        <v>79</v>
      </c>
      <c r="B55" s="57" t="s">
        <v>52</v>
      </c>
      <c r="C55" s="57"/>
      <c r="D55" s="57"/>
      <c r="E55" s="57"/>
      <c r="F55" s="57"/>
      <c r="G55" s="30"/>
      <c r="H55" s="30"/>
      <c r="I55" s="30"/>
      <c r="J55" s="30"/>
      <c r="K55" s="30"/>
      <c r="L55" s="30"/>
    </row>
  </sheetData>
  <sheetProtection sheet="1" objects="1" scenarios="1"/>
  <mergeCells count="62">
    <mergeCell ref="H52:L52"/>
    <mergeCell ref="H53:L53"/>
    <mergeCell ref="H54:L54"/>
    <mergeCell ref="B11:L11"/>
    <mergeCell ref="B12:L12"/>
    <mergeCell ref="B13:L13"/>
    <mergeCell ref="B14:L14"/>
    <mergeCell ref="B15:L15"/>
    <mergeCell ref="B16:L16"/>
    <mergeCell ref="B17:L17"/>
    <mergeCell ref="B54:F54"/>
    <mergeCell ref="A43:L43"/>
    <mergeCell ref="B45:F45"/>
    <mergeCell ref="B46:F46"/>
    <mergeCell ref="B47:F47"/>
    <mergeCell ref="B41:L41"/>
    <mergeCell ref="B55:F55"/>
    <mergeCell ref="H44:L44"/>
    <mergeCell ref="H45:L45"/>
    <mergeCell ref="H46:L46"/>
    <mergeCell ref="H47:L47"/>
    <mergeCell ref="H48:L48"/>
    <mergeCell ref="H49:L49"/>
    <mergeCell ref="H50:L50"/>
    <mergeCell ref="H51:L51"/>
    <mergeCell ref="B48:F48"/>
    <mergeCell ref="B49:F49"/>
    <mergeCell ref="B50:F50"/>
    <mergeCell ref="B51:F51"/>
    <mergeCell ref="B52:F52"/>
    <mergeCell ref="B53:F53"/>
    <mergeCell ref="B44:F44"/>
    <mergeCell ref="A9:L9"/>
    <mergeCell ref="B39:L39"/>
    <mergeCell ref="B40:L40"/>
    <mergeCell ref="B29:L29"/>
    <mergeCell ref="B30:L30"/>
    <mergeCell ref="B31:L31"/>
    <mergeCell ref="B32:L32"/>
    <mergeCell ref="B38:L38"/>
    <mergeCell ref="B22:L22"/>
    <mergeCell ref="B23:L23"/>
    <mergeCell ref="B24:L24"/>
    <mergeCell ref="B25:L25"/>
    <mergeCell ref="B26:L26"/>
    <mergeCell ref="B27:L27"/>
    <mergeCell ref="B28:L28"/>
    <mergeCell ref="B33:L33"/>
    <mergeCell ref="A1:L1"/>
    <mergeCell ref="A2:L2"/>
    <mergeCell ref="A3:L3"/>
    <mergeCell ref="A4:L4"/>
    <mergeCell ref="A6:L6"/>
    <mergeCell ref="B42:L42"/>
    <mergeCell ref="B18:L18"/>
    <mergeCell ref="B19:L19"/>
    <mergeCell ref="B20:L20"/>
    <mergeCell ref="B21:L21"/>
    <mergeCell ref="B34:L34"/>
    <mergeCell ref="B35:L35"/>
    <mergeCell ref="B36:L36"/>
    <mergeCell ref="B37:L37"/>
  </mergeCells>
  <conditionalFormatting sqref="A12:L41">
    <cfRule type="expression" dxfId="16" priority="1">
      <formula>$B12=""</formula>
    </cfRule>
  </conditionalFormatting>
  <pageMargins left="0.19685039375000002" right="0.19685039375000002" top="0.19685039375000002" bottom="0.19685039375000002" header="0.19685039375000002" footer="0.19685039375000002"/>
  <pageSetup paperSize="9" scale="62" orientation="portrait" horizontalDpi="0" verticalDpi="0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1813B01-AAF4-C64C-9EAD-7CC4AC330A2F}">
  <sheetPr>
    <pageSetUpPr fitToPage="1"/>
  </sheetPr>
  <dimension ref="A1:L55"/>
  <sheetViews>
    <sheetView topLeftCell="A3" workbookViewId="0">
      <selection activeCell="A4" sqref="A4:L4"/>
    </sheetView>
  </sheetViews>
  <sheetFormatPr baseColWidth="10" defaultRowHeight="16" x14ac:dyDescent="0.2"/>
  <cols>
    <col min="1" max="1" width="20" customWidth="1"/>
    <col min="2" max="12" width="10" customWidth="1"/>
  </cols>
  <sheetData>
    <row r="1" spans="1:12" ht="60" customHeight="1" x14ac:dyDescent="0.2">
      <c r="A1" s="50" t="s">
        <v>66</v>
      </c>
      <c r="B1" s="51"/>
      <c r="C1" s="51"/>
      <c r="D1" s="51"/>
      <c r="E1" s="51"/>
      <c r="F1" s="51"/>
      <c r="G1" s="51"/>
      <c r="H1" s="51"/>
      <c r="I1" s="51"/>
      <c r="J1" s="51"/>
      <c r="K1" s="51"/>
      <c r="L1" s="51"/>
    </row>
    <row r="2" spans="1:12" ht="42" customHeight="1" x14ac:dyDescent="0.4">
      <c r="A2" s="52">
        <f>Configuración!B3</f>
        <v>0</v>
      </c>
      <c r="B2" s="51"/>
      <c r="C2" s="51"/>
      <c r="D2" s="51"/>
      <c r="E2" s="51"/>
      <c r="F2" s="51"/>
      <c r="G2" s="51"/>
      <c r="H2" s="51"/>
      <c r="I2" s="51"/>
      <c r="J2" s="51"/>
      <c r="K2" s="51"/>
      <c r="L2" s="51"/>
    </row>
    <row r="3" spans="1:12" ht="24" customHeight="1" x14ac:dyDescent="0.25">
      <c r="A3" s="53" t="str">
        <f>"Curso académico: "&amp;Configuración!B4</f>
        <v xml:space="preserve">Curso académico: </v>
      </c>
      <c r="B3" s="51"/>
      <c r="C3" s="51"/>
      <c r="D3" s="51"/>
      <c r="E3" s="51"/>
      <c r="F3" s="51"/>
      <c r="G3" s="51"/>
      <c r="H3" s="51"/>
      <c r="I3" s="51"/>
      <c r="J3" s="51"/>
      <c r="K3" s="51"/>
      <c r="L3" s="51"/>
    </row>
    <row r="4" spans="1:12" ht="34" customHeight="1" x14ac:dyDescent="0.3">
      <c r="A4" s="54" t="s">
        <v>123</v>
      </c>
      <c r="B4" s="51"/>
      <c r="C4" s="51"/>
      <c r="D4" s="51"/>
      <c r="E4" s="51"/>
      <c r="F4" s="51"/>
      <c r="G4" s="51"/>
      <c r="H4" s="51"/>
      <c r="I4" s="51"/>
      <c r="J4" s="51"/>
      <c r="K4" s="51"/>
      <c r="L4" s="51"/>
    </row>
    <row r="5" spans="1:12" ht="6" customHeight="1" x14ac:dyDescent="0.2"/>
    <row r="6" spans="1:12" ht="22" customHeight="1" thickBot="1" x14ac:dyDescent="0.25">
      <c r="A6" s="55" t="s">
        <v>67</v>
      </c>
      <c r="B6" s="51"/>
      <c r="C6" s="51"/>
      <c r="D6" s="51"/>
      <c r="E6" s="51"/>
      <c r="F6" s="51"/>
      <c r="G6" s="51"/>
      <c r="H6" s="51"/>
      <c r="I6" s="51"/>
      <c r="J6" s="51"/>
      <c r="K6" s="51"/>
      <c r="L6" s="51"/>
    </row>
    <row r="7" spans="1:12" ht="22" customHeight="1" thickBot="1" x14ac:dyDescent="0.25">
      <c r="A7" s="21" t="s">
        <v>68</v>
      </c>
      <c r="B7" s="21" t="s">
        <v>69</v>
      </c>
      <c r="C7" s="21" t="s">
        <v>70</v>
      </c>
      <c r="D7" s="21" t="s">
        <v>71</v>
      </c>
      <c r="E7" s="21" t="s">
        <v>72</v>
      </c>
      <c r="F7" s="21" t="s">
        <v>73</v>
      </c>
      <c r="G7" s="21" t="s">
        <v>74</v>
      </c>
      <c r="H7" s="15" t="s">
        <v>75</v>
      </c>
      <c r="I7" s="18" t="s">
        <v>76</v>
      </c>
      <c r="J7" s="18" t="s">
        <v>77</v>
      </c>
      <c r="K7" s="18" t="s">
        <v>78</v>
      </c>
      <c r="L7" s="19" t="s">
        <v>79</v>
      </c>
    </row>
    <row r="8" spans="1:12" ht="22" customHeight="1" thickBot="1" x14ac:dyDescent="0.25">
      <c r="A8" s="17" t="s">
        <v>80</v>
      </c>
      <c r="B8" s="17" t="s">
        <v>81</v>
      </c>
      <c r="C8" s="17" t="s">
        <v>82</v>
      </c>
      <c r="D8" s="17" t="s">
        <v>83</v>
      </c>
      <c r="E8" s="17" t="s">
        <v>84</v>
      </c>
      <c r="F8" s="17" t="s">
        <v>85</v>
      </c>
      <c r="G8" s="17" t="s">
        <v>86</v>
      </c>
      <c r="H8" s="17" t="s">
        <v>87</v>
      </c>
      <c r="I8" s="17" t="s">
        <v>88</v>
      </c>
      <c r="J8" s="17" t="s">
        <v>89</v>
      </c>
      <c r="K8" s="17" t="s">
        <v>90</v>
      </c>
      <c r="L8" s="20"/>
    </row>
    <row r="9" spans="1:12" ht="20" customHeight="1" x14ac:dyDescent="0.2">
      <c r="A9" s="56" t="s">
        <v>97</v>
      </c>
      <c r="B9" s="51"/>
      <c r="C9" s="51"/>
      <c r="D9" s="51"/>
      <c r="E9" s="51"/>
      <c r="F9" s="51"/>
      <c r="G9" s="51"/>
      <c r="H9" s="51"/>
      <c r="I9" s="51"/>
      <c r="J9" s="51"/>
      <c r="K9" s="51"/>
      <c r="L9" s="51"/>
    </row>
    <row r="10" spans="1:12" ht="6" customHeight="1" x14ac:dyDescent="0.2"/>
    <row r="11" spans="1:12" ht="26" customHeight="1" x14ac:dyDescent="0.25">
      <c r="A11" s="31" t="s">
        <v>92</v>
      </c>
      <c r="B11" s="59" t="s">
        <v>4</v>
      </c>
      <c r="C11" s="59"/>
      <c r="D11" s="59"/>
      <c r="E11" s="59"/>
      <c r="F11" s="59"/>
      <c r="G11" s="59"/>
      <c r="H11" s="59"/>
      <c r="I11" s="59"/>
      <c r="J11" s="59"/>
      <c r="K11" s="59"/>
      <c r="L11" s="59"/>
    </row>
    <row r="12" spans="1:12" ht="22" customHeight="1" x14ac:dyDescent="0.3">
      <c r="A12" s="32" cm="1">
        <f t="array" ref="A12">IFERROR(INDEX(Control!$C$4:$C$33,SMALL(IF(Control!$B$4:$B$33="Sí",ROW(Control!$B$4:$B$33)),1)-3)-INDEX(Control!$D$4:$D$33,SMALL(IF(Control!$B$4:$B$33="Sí",ROW(Control!$B$4:$B$33)),1)-3)+INDEX(Control!$E$4:$E$33,SMALL(IF(Control!$B$4:$B$33="Sí",ROW(Control!$B$4:$B$33)),1)-3)-SUM(INDEX(Control!$F$4:L$33,SMALL(IF(Control!$B$4:$B$33="Sí",ROW(Control!$B$4:$B$33)),1)-3,0)),"")</f>
        <v>0</v>
      </c>
      <c r="B12" s="46" t="str" cm="1">
        <f t="array" ref="B12">IFERROR(INDEX(Control!$A$4:$A$33,SMALL(IF(Control!$B$4:$B$33="Sí",ROW(Control!$B$4:$B$33)),1)-3)&amp;IF(INDEX(Configuración!$C$10:$C$39,SMALL(IF(Control!$B$4:$B$33="Sí",ROW(Control!$B$4:$B$33)),1)-3)="Sí"," (solo para Enseñanzas Profesionales)",""),"")</f>
        <v>ACORDEÓN</v>
      </c>
      <c r="C12" s="47"/>
      <c r="D12" s="47"/>
      <c r="E12" s="47"/>
      <c r="F12" s="47"/>
      <c r="G12" s="47"/>
      <c r="H12" s="47"/>
      <c r="I12" s="47"/>
      <c r="J12" s="47"/>
      <c r="K12" s="47"/>
      <c r="L12" s="47"/>
    </row>
    <row r="13" spans="1:12" ht="22" customHeight="1" x14ac:dyDescent="0.3">
      <c r="A13" s="33" cm="1">
        <f t="array" ref="A13">IFERROR(INDEX(Control!$C$4:$C$33,SMALL(IF(Control!$B$4:$B$33="Sí",ROW(Control!$B$4:$B$33)),2)-3)-INDEX(Control!$D$4:$D$33,SMALL(IF(Control!$B$4:$B$33="Sí",ROW(Control!$B$4:$B$33)),2)-3)+INDEX(Control!$E$4:$E$33,SMALL(IF(Control!$B$4:$B$33="Sí",ROW(Control!$B$4:$B$33)),2)-3)-SUM(INDEX(Control!$F$4:L$33,SMALL(IF(Control!$B$4:$B$33="Sí",ROW(Control!$B$4:$B$33)),2)-3,0)),"")</f>
        <v>0</v>
      </c>
      <c r="B13" s="48" t="str" cm="1">
        <f t="array" ref="B13">IFERROR(INDEX(Control!$A$4:$A$33,SMALL(IF(Control!$B$4:$B$33="Sí",ROW(Control!$B$4:$B$33)),2)-3)&amp;IF(INDEX(Configuración!$C$10:$C$39,SMALL(IF(Control!$B$4:$B$33="Sí",ROW(Control!$B$4:$B$33)),2)-3)="Sí"," (solo para Enseñanzas Profesionales)",""),"")</f>
        <v>ARPA</v>
      </c>
      <c r="C13" s="49"/>
      <c r="D13" s="49"/>
      <c r="E13" s="49"/>
      <c r="F13" s="49"/>
      <c r="G13" s="49"/>
      <c r="H13" s="49"/>
      <c r="I13" s="49"/>
      <c r="J13" s="49"/>
      <c r="K13" s="49"/>
      <c r="L13" s="49"/>
    </row>
    <row r="14" spans="1:12" ht="22" customHeight="1" x14ac:dyDescent="0.3">
      <c r="A14" s="32" cm="1">
        <f t="array" ref="A14">IFERROR(INDEX(Control!$C$4:$C$33,SMALL(IF(Control!$B$4:$B$33="Sí",ROW(Control!$B$4:$B$33)),3)-3)-INDEX(Control!$D$4:$D$33,SMALL(IF(Control!$B$4:$B$33="Sí",ROW(Control!$B$4:$B$33)),3)-3)+INDEX(Control!$E$4:$E$33,SMALL(IF(Control!$B$4:$B$33="Sí",ROW(Control!$B$4:$B$33)),3)-3)-SUM(INDEX(Control!$F$4:L$33,SMALL(IF(Control!$B$4:$B$33="Sí",ROW(Control!$B$4:$B$33)),3)-3,0)),"")</f>
        <v>0</v>
      </c>
      <c r="B14" s="46" t="str" cm="1">
        <f t="array" ref="B14">IFERROR(INDEX(Control!$A$4:$A$33,SMALL(IF(Control!$B$4:$B$33="Sí",ROW(Control!$B$4:$B$33)),3)-3)&amp;IF(INDEX(Configuración!$C$10:$C$39,SMALL(IF(Control!$B$4:$B$33="Sí",ROW(Control!$B$4:$B$33)),3)-3)="Sí"," (solo para Enseñanzas Profesionales)",""),"")</f>
        <v>BAJO ELÉCTRICO</v>
      </c>
      <c r="C14" s="47"/>
      <c r="D14" s="47"/>
      <c r="E14" s="47"/>
      <c r="F14" s="47"/>
      <c r="G14" s="47"/>
      <c r="H14" s="47"/>
      <c r="I14" s="47"/>
      <c r="J14" s="47"/>
      <c r="K14" s="47"/>
      <c r="L14" s="47"/>
    </row>
    <row r="15" spans="1:12" ht="22" customHeight="1" x14ac:dyDescent="0.3">
      <c r="A15" s="33" cm="1">
        <f t="array" ref="A15">IFERROR(INDEX(Control!$C$4:$C$33,SMALL(IF(Control!$B$4:$B$33="Sí",ROW(Control!$B$4:$B$33)),4)-3)-INDEX(Control!$D$4:$D$33,SMALL(IF(Control!$B$4:$B$33="Sí",ROW(Control!$B$4:$B$33)),4)-3)+INDEX(Control!$E$4:$E$33,SMALL(IF(Control!$B$4:$B$33="Sí",ROW(Control!$B$4:$B$33)),4)-3)-SUM(INDEX(Control!$F$4:L$33,SMALL(IF(Control!$B$4:$B$33="Sí",ROW(Control!$B$4:$B$33)),4)-3,0)),"")</f>
        <v>0</v>
      </c>
      <c r="B15" s="48" t="str" cm="1">
        <f t="array" ref="B15">IFERROR(INDEX(Control!$A$4:$A$33,SMALL(IF(Control!$B$4:$B$33="Sí",ROW(Control!$B$4:$B$33)),4)-3)&amp;IF(INDEX(Configuración!$C$10:$C$39,SMALL(IF(Control!$B$4:$B$33="Sí",ROW(Control!$B$4:$B$33)),4)-3)="Sí"," (solo para Enseñanzas Profesionales)",""),"")</f>
        <v>CANTO (solo para Enseñanzas Profesionales)</v>
      </c>
      <c r="C15" s="49"/>
      <c r="D15" s="49"/>
      <c r="E15" s="49"/>
      <c r="F15" s="49"/>
      <c r="G15" s="49"/>
      <c r="H15" s="49"/>
      <c r="I15" s="49"/>
      <c r="J15" s="49"/>
      <c r="K15" s="49"/>
      <c r="L15" s="49"/>
    </row>
    <row r="16" spans="1:12" ht="22" customHeight="1" x14ac:dyDescent="0.3">
      <c r="A16" s="32" cm="1">
        <f t="array" ref="A16">IFERROR(INDEX(Control!$C$4:$C$33,SMALL(IF(Control!$B$4:$B$33="Sí",ROW(Control!$B$4:$B$33)),5)-3)-INDEX(Control!$D$4:$D$33,SMALL(IF(Control!$B$4:$B$33="Sí",ROW(Control!$B$4:$B$33)),5)-3)+INDEX(Control!$E$4:$E$33,SMALL(IF(Control!$B$4:$B$33="Sí",ROW(Control!$B$4:$B$33)),5)-3)-SUM(INDEX(Control!$F$4:L$33,SMALL(IF(Control!$B$4:$B$33="Sí",ROW(Control!$B$4:$B$33)),5)-3,0)),"")</f>
        <v>0</v>
      </c>
      <c r="B16" s="46" t="str" cm="1">
        <f t="array" ref="B16">IFERROR(INDEX(Control!$A$4:$A$33,SMALL(IF(Control!$B$4:$B$33="Sí",ROW(Control!$B$4:$B$33)),5)-3)&amp;IF(INDEX(Configuración!$C$10:$C$39,SMALL(IF(Control!$B$4:$B$33="Sí",ROW(Control!$B$4:$B$33)),5)-3)="Sí"," (solo para Enseñanzas Profesionales)",""),"")</f>
        <v>CANTO VALENCIANO</v>
      </c>
      <c r="C16" s="47"/>
      <c r="D16" s="47"/>
      <c r="E16" s="47"/>
      <c r="F16" s="47"/>
      <c r="G16" s="47"/>
      <c r="H16" s="47"/>
      <c r="I16" s="47"/>
      <c r="J16" s="47"/>
      <c r="K16" s="47"/>
      <c r="L16" s="47"/>
    </row>
    <row r="17" spans="1:12" ht="22" customHeight="1" x14ac:dyDescent="0.3">
      <c r="A17" s="33" cm="1">
        <f t="array" ref="A17">IFERROR(INDEX(Control!$C$4:$C$33,SMALL(IF(Control!$B$4:$B$33="Sí",ROW(Control!$B$4:$B$33)),6)-3)-INDEX(Control!$D$4:$D$33,SMALL(IF(Control!$B$4:$B$33="Sí",ROW(Control!$B$4:$B$33)),6)-3)+INDEX(Control!$E$4:$E$33,SMALL(IF(Control!$B$4:$B$33="Sí",ROW(Control!$B$4:$B$33)),6)-3)-SUM(INDEX(Control!$F$4:L$33,SMALL(IF(Control!$B$4:$B$33="Sí",ROW(Control!$B$4:$B$33)),6)-3,0)),"")</f>
        <v>0</v>
      </c>
      <c r="B17" s="48" t="str" cm="1">
        <f t="array" ref="B17">IFERROR(INDEX(Control!$A$4:$A$33,SMALL(IF(Control!$B$4:$B$33="Sí",ROW(Control!$B$4:$B$33)),6)-3)&amp;IF(INDEX(Configuración!$C$10:$C$39,SMALL(IF(Control!$B$4:$B$33="Sí",ROW(Control!$B$4:$B$33)),6)-3)="Sí"," (solo para Enseñanzas Profesionales)",""),"")</f>
        <v>CLARINETE</v>
      </c>
      <c r="C17" s="49"/>
      <c r="D17" s="49"/>
      <c r="E17" s="49"/>
      <c r="F17" s="49"/>
      <c r="G17" s="49"/>
      <c r="H17" s="49"/>
      <c r="I17" s="49"/>
      <c r="J17" s="49"/>
      <c r="K17" s="49"/>
      <c r="L17" s="49"/>
    </row>
    <row r="18" spans="1:12" ht="22" customHeight="1" x14ac:dyDescent="0.3">
      <c r="A18" s="32" cm="1">
        <f t="array" ref="A18">IFERROR(INDEX(Control!$C$4:$C$33,SMALL(IF(Control!$B$4:$B$33="Sí",ROW(Control!$B$4:$B$33)),7)-3)-INDEX(Control!$D$4:$D$33,SMALL(IF(Control!$B$4:$B$33="Sí",ROW(Control!$B$4:$B$33)),7)-3)+INDEX(Control!$E$4:$E$33,SMALL(IF(Control!$B$4:$B$33="Sí",ROW(Control!$B$4:$B$33)),7)-3)-SUM(INDEX(Control!$F$4:L$33,SMALL(IF(Control!$B$4:$B$33="Sí",ROW(Control!$B$4:$B$33)),7)-3,0)),"")</f>
        <v>0</v>
      </c>
      <c r="B18" s="46" t="str" cm="1">
        <f t="array" ref="B18">IFERROR(INDEX(Control!$A$4:$A$33,SMALL(IF(Control!$B$4:$B$33="Sí",ROW(Control!$B$4:$B$33)),7)-3)&amp;IF(INDEX(Configuración!$C$10:$C$39,SMALL(IF(Control!$B$4:$B$33="Sí",ROW(Control!$B$4:$B$33)),7)-3)="Sí"," (solo para Enseñanzas Profesionales)",""),"")</f>
        <v>CLAVECÍN</v>
      </c>
      <c r="C18" s="47"/>
      <c r="D18" s="47"/>
      <c r="E18" s="47"/>
      <c r="F18" s="47"/>
      <c r="G18" s="47"/>
      <c r="H18" s="47"/>
      <c r="I18" s="47"/>
      <c r="J18" s="47"/>
      <c r="K18" s="47"/>
      <c r="L18" s="47"/>
    </row>
    <row r="19" spans="1:12" ht="22" customHeight="1" x14ac:dyDescent="0.3">
      <c r="A19" s="33" cm="1">
        <f t="array" ref="A19">IFERROR(INDEX(Control!$C$4:$C$33,SMALL(IF(Control!$B$4:$B$33="Sí",ROW(Control!$B$4:$B$33)),8)-3)-INDEX(Control!$D$4:$D$33,SMALL(IF(Control!$B$4:$B$33="Sí",ROW(Control!$B$4:$B$33)),8)-3)+INDEX(Control!$E$4:$E$33,SMALL(IF(Control!$B$4:$B$33="Sí",ROW(Control!$B$4:$B$33)),8)-3)-SUM(INDEX(Control!$F$4:L$33,SMALL(IF(Control!$B$4:$B$33="Sí",ROW(Control!$B$4:$B$33)),8)-3,0)),"")</f>
        <v>0</v>
      </c>
      <c r="B19" s="48" t="str" cm="1">
        <f t="array" ref="B19">IFERROR(INDEX(Control!$A$4:$A$33,SMALL(IF(Control!$B$4:$B$33="Sí",ROW(Control!$B$4:$B$33)),8)-3)&amp;IF(INDEX(Configuración!$C$10:$C$39,SMALL(IF(Control!$B$4:$B$33="Sí",ROW(Control!$B$4:$B$33)),8)-3)="Sí"," (solo para Enseñanzas Profesionales)",""),"")</f>
        <v>CONTRABAJO</v>
      </c>
      <c r="C19" s="49"/>
      <c r="D19" s="49"/>
      <c r="E19" s="49"/>
      <c r="F19" s="49"/>
      <c r="G19" s="49"/>
      <c r="H19" s="49"/>
      <c r="I19" s="49"/>
      <c r="J19" s="49"/>
      <c r="K19" s="49"/>
      <c r="L19" s="49"/>
    </row>
    <row r="20" spans="1:12" ht="22" customHeight="1" x14ac:dyDescent="0.3">
      <c r="A20" s="32" cm="1">
        <f t="array" ref="A20">IFERROR(INDEX(Control!$C$4:$C$33,SMALL(IF(Control!$B$4:$B$33="Sí",ROW(Control!$B$4:$B$33)),9)-3)-INDEX(Control!$D$4:$D$33,SMALL(IF(Control!$B$4:$B$33="Sí",ROW(Control!$B$4:$B$33)),9)-3)+INDEX(Control!$E$4:$E$33,SMALL(IF(Control!$B$4:$B$33="Sí",ROW(Control!$B$4:$B$33)),9)-3)-SUM(INDEX(Control!$F$4:L$33,SMALL(IF(Control!$B$4:$B$33="Sí",ROW(Control!$B$4:$B$33)),9)-3,0)),"")</f>
        <v>0</v>
      </c>
      <c r="B20" s="46" t="str" cm="1">
        <f t="array" ref="B20">IFERROR(INDEX(Control!$A$4:$A$33,SMALL(IF(Control!$B$4:$B$33="Sí",ROW(Control!$B$4:$B$33)),9)-3)&amp;IF(INDEX(Configuración!$C$10:$C$39,SMALL(IF(Control!$B$4:$B$33="Sí",ROW(Control!$B$4:$B$33)),9)-3)="Sí"," (solo para Enseñanzas Profesionales)",""),"")</f>
        <v>CORO</v>
      </c>
      <c r="C20" s="47"/>
      <c r="D20" s="47"/>
      <c r="E20" s="47"/>
      <c r="F20" s="47"/>
      <c r="G20" s="47"/>
      <c r="H20" s="47"/>
      <c r="I20" s="47"/>
      <c r="J20" s="47"/>
      <c r="K20" s="47"/>
      <c r="L20" s="47"/>
    </row>
    <row r="21" spans="1:12" ht="22" customHeight="1" x14ac:dyDescent="0.3">
      <c r="A21" s="33" cm="1">
        <f t="array" ref="A21">IFERROR(INDEX(Control!$C$4:$C$33,SMALL(IF(Control!$B$4:$B$33="Sí",ROW(Control!$B$4:$B$33)),10)-3)-INDEX(Control!$D$4:$D$33,SMALL(IF(Control!$B$4:$B$33="Sí",ROW(Control!$B$4:$B$33)),10)-3)+INDEX(Control!$E$4:$E$33,SMALL(IF(Control!$B$4:$B$33="Sí",ROW(Control!$B$4:$B$33)),10)-3)-SUM(INDEX(Control!$F$4:L$33,SMALL(IF(Control!$B$4:$B$33="Sí",ROW(Control!$B$4:$B$33)),10)-3,0)),"")</f>
        <v>0</v>
      </c>
      <c r="B21" s="48" t="str" cm="1">
        <f t="array" ref="B21">IFERROR(INDEX(Control!$A$4:$A$33,SMALL(IF(Control!$B$4:$B$33="Sí",ROW(Control!$B$4:$B$33)),10)-3)&amp;IF(INDEX(Configuración!$C$10:$C$39,SMALL(IF(Control!$B$4:$B$33="Sí",ROW(Control!$B$4:$B$33)),10)-3)="Sí"," (solo para Enseñanzas Profesionales)",""),"")</f>
        <v>DULZAINA</v>
      </c>
      <c r="C21" s="49"/>
      <c r="D21" s="49"/>
      <c r="E21" s="49"/>
      <c r="F21" s="49"/>
      <c r="G21" s="49"/>
      <c r="H21" s="49"/>
      <c r="I21" s="49"/>
      <c r="J21" s="49"/>
      <c r="K21" s="49"/>
      <c r="L21" s="49"/>
    </row>
    <row r="22" spans="1:12" ht="22" customHeight="1" x14ac:dyDescent="0.3">
      <c r="A22" s="32" cm="1">
        <f t="array" ref="A22">IFERROR(INDEX(Control!$C$4:$C$33,SMALL(IF(Control!$B$4:$B$33="Sí",ROW(Control!$B$4:$B$33)),11)-3)-INDEX(Control!$D$4:$D$33,SMALL(IF(Control!$B$4:$B$33="Sí",ROW(Control!$B$4:$B$33)),11)-3)+INDEX(Control!$E$4:$E$33,SMALL(IF(Control!$B$4:$B$33="Sí",ROW(Control!$B$4:$B$33)),11)-3)-SUM(INDEX(Control!$F$4:L$33,SMALL(IF(Control!$B$4:$B$33="Sí",ROW(Control!$B$4:$B$33)),11)-3,0)),"")</f>
        <v>0</v>
      </c>
      <c r="B22" s="46" t="str" cm="1">
        <f t="array" ref="B22">IFERROR(INDEX(Control!$A$4:$A$33,SMALL(IF(Control!$B$4:$B$33="Sí",ROW(Control!$B$4:$B$33)),11)-3)&amp;IF(INDEX(Configuración!$C$10:$C$39,SMALL(IF(Control!$B$4:$B$33="Sí",ROW(Control!$B$4:$B$33)),11)-3)="Sí"," (solo para Enseñanzas Profesionales)",""),"")</f>
        <v>FAGOT</v>
      </c>
      <c r="C22" s="47"/>
      <c r="D22" s="47"/>
      <c r="E22" s="47"/>
      <c r="F22" s="47"/>
      <c r="G22" s="47"/>
      <c r="H22" s="47"/>
      <c r="I22" s="47"/>
      <c r="J22" s="47"/>
      <c r="K22" s="47"/>
      <c r="L22" s="47"/>
    </row>
    <row r="23" spans="1:12" ht="22" customHeight="1" x14ac:dyDescent="0.3">
      <c r="A23" s="33" cm="1">
        <f t="array" ref="A23">IFERROR(INDEX(Control!$C$4:$C$33,SMALL(IF(Control!$B$4:$B$33="Sí",ROW(Control!$B$4:$B$33)),12)-3)-INDEX(Control!$D$4:$D$33,SMALL(IF(Control!$B$4:$B$33="Sí",ROW(Control!$B$4:$B$33)),12)-3)+INDEX(Control!$E$4:$E$33,SMALL(IF(Control!$B$4:$B$33="Sí",ROW(Control!$B$4:$B$33)),12)-3)-SUM(INDEX(Control!$F$4:L$33,SMALL(IF(Control!$B$4:$B$33="Sí",ROW(Control!$B$4:$B$33)),12)-3,0)),"")</f>
        <v>0</v>
      </c>
      <c r="B23" s="48" t="str" cm="1">
        <f t="array" ref="B23">IFERROR(INDEX(Control!$A$4:$A$33,SMALL(IF(Control!$B$4:$B$33="Sí",ROW(Control!$B$4:$B$33)),12)-3)&amp;IF(INDEX(Configuración!$C$10:$C$39,SMALL(IF(Control!$B$4:$B$33="Sí",ROW(Control!$B$4:$B$33)),12)-3)="Sí"," (solo para Enseñanzas Profesionales)",""),"")</f>
        <v>FLAUTA</v>
      </c>
      <c r="C23" s="49"/>
      <c r="D23" s="49"/>
      <c r="E23" s="49"/>
      <c r="F23" s="49"/>
      <c r="G23" s="49"/>
      <c r="H23" s="49"/>
      <c r="I23" s="49"/>
      <c r="J23" s="49"/>
      <c r="K23" s="49"/>
      <c r="L23" s="49"/>
    </row>
    <row r="24" spans="1:12" ht="22" customHeight="1" x14ac:dyDescent="0.3">
      <c r="A24" s="32" cm="1">
        <f t="array" ref="A24">IFERROR(INDEX(Control!$C$4:$C$33,SMALL(IF(Control!$B$4:$B$33="Sí",ROW(Control!$B$4:$B$33)),13)-3)-INDEX(Control!$D$4:$D$33,SMALL(IF(Control!$B$4:$B$33="Sí",ROW(Control!$B$4:$B$33)),13)-3)+INDEX(Control!$E$4:$E$33,SMALL(IF(Control!$B$4:$B$33="Sí",ROW(Control!$B$4:$B$33)),13)-3)-SUM(INDEX(Control!$F$4:L$33,SMALL(IF(Control!$B$4:$B$33="Sí",ROW(Control!$B$4:$B$33)),13)-3,0)),"")</f>
        <v>0</v>
      </c>
      <c r="B24" s="46" t="str" cm="1">
        <f t="array" ref="B24">IFERROR(INDEX(Control!$A$4:$A$33,SMALL(IF(Control!$B$4:$B$33="Sí",ROW(Control!$B$4:$B$33)),13)-3)&amp;IF(INDEX(Configuración!$C$10:$C$39,SMALL(IF(Control!$B$4:$B$33="Sí",ROW(Control!$B$4:$B$33)),13)-3)="Sí"," (solo para Enseñanzas Profesionales)",""),"")</f>
        <v>FLAUTA DE PICO</v>
      </c>
      <c r="C24" s="47"/>
      <c r="D24" s="47"/>
      <c r="E24" s="47"/>
      <c r="F24" s="47"/>
      <c r="G24" s="47"/>
      <c r="H24" s="47"/>
      <c r="I24" s="47"/>
      <c r="J24" s="47"/>
      <c r="K24" s="47"/>
      <c r="L24" s="47"/>
    </row>
    <row r="25" spans="1:12" ht="22" customHeight="1" x14ac:dyDescent="0.3">
      <c r="A25" s="33" cm="1">
        <f t="array" ref="A25">IFERROR(INDEX(Control!$C$4:$C$33,SMALL(IF(Control!$B$4:$B$33="Sí",ROW(Control!$B$4:$B$33)),14)-3)-INDEX(Control!$D$4:$D$33,SMALL(IF(Control!$B$4:$B$33="Sí",ROW(Control!$B$4:$B$33)),14)-3)+INDEX(Control!$E$4:$E$33,SMALL(IF(Control!$B$4:$B$33="Sí",ROW(Control!$B$4:$B$33)),14)-3)-SUM(INDEX(Control!$F$4:L$33,SMALL(IF(Control!$B$4:$B$33="Sí",ROW(Control!$B$4:$B$33)),14)-3,0)),"")</f>
        <v>0</v>
      </c>
      <c r="B25" s="48" t="str" cm="1">
        <f t="array" ref="B25">IFERROR(INDEX(Control!$A$4:$A$33,SMALL(IF(Control!$B$4:$B$33="Sí",ROW(Control!$B$4:$B$33)),14)-3)&amp;IF(INDEX(Configuración!$C$10:$C$39,SMALL(IF(Control!$B$4:$B$33="Sí",ROW(Control!$B$4:$B$33)),14)-3)="Sí"," (solo para Enseñanzas Profesionales)",""),"")</f>
        <v>GUITARRA</v>
      </c>
      <c r="C25" s="49"/>
      <c r="D25" s="49"/>
      <c r="E25" s="49"/>
      <c r="F25" s="49"/>
      <c r="G25" s="49"/>
      <c r="H25" s="49"/>
      <c r="I25" s="49"/>
      <c r="J25" s="49"/>
      <c r="K25" s="49"/>
      <c r="L25" s="49"/>
    </row>
    <row r="26" spans="1:12" ht="22" customHeight="1" x14ac:dyDescent="0.3">
      <c r="A26" s="32" cm="1">
        <f t="array" ref="A26">IFERROR(INDEX(Control!$C$4:$C$33,SMALL(IF(Control!$B$4:$B$33="Sí",ROW(Control!$B$4:$B$33)),15)-3)-INDEX(Control!$D$4:$D$33,SMALL(IF(Control!$B$4:$B$33="Sí",ROW(Control!$B$4:$B$33)),15)-3)+INDEX(Control!$E$4:$E$33,SMALL(IF(Control!$B$4:$B$33="Sí",ROW(Control!$B$4:$B$33)),15)-3)-SUM(INDEX(Control!$F$4:L$33,SMALL(IF(Control!$B$4:$B$33="Sí",ROW(Control!$B$4:$B$33)),15)-3,0)),"")</f>
        <v>0</v>
      </c>
      <c r="B26" s="46" t="str" cm="1">
        <f t="array" ref="B26">IFERROR(INDEX(Control!$A$4:$A$33,SMALL(IF(Control!$B$4:$B$33="Sí",ROW(Control!$B$4:$B$33)),15)-3)&amp;IF(INDEX(Configuración!$C$10:$C$39,SMALL(IF(Control!$B$4:$B$33="Sí",ROW(Control!$B$4:$B$33)),15)-3)="Sí"," (solo para Enseñanzas Profesionales)",""),"")</f>
        <v>GUITARRA ELÉCTRICA</v>
      </c>
      <c r="C26" s="47"/>
      <c r="D26" s="47"/>
      <c r="E26" s="47"/>
      <c r="F26" s="47"/>
      <c r="G26" s="47"/>
      <c r="H26" s="47"/>
      <c r="I26" s="47"/>
      <c r="J26" s="47"/>
      <c r="K26" s="47"/>
      <c r="L26" s="47"/>
    </row>
    <row r="27" spans="1:12" ht="22" customHeight="1" x14ac:dyDescent="0.3">
      <c r="A27" s="33" cm="1">
        <f t="array" ref="A27">IFERROR(INDEX(Control!$C$4:$C$33,SMALL(IF(Control!$B$4:$B$33="Sí",ROW(Control!$B$4:$B$33)),16)-3)-INDEX(Control!$D$4:$D$33,SMALL(IF(Control!$B$4:$B$33="Sí",ROW(Control!$B$4:$B$33)),16)-3)+INDEX(Control!$E$4:$E$33,SMALL(IF(Control!$B$4:$B$33="Sí",ROW(Control!$B$4:$B$33)),16)-3)-SUM(INDEX(Control!$F$4:L$33,SMALL(IF(Control!$B$4:$B$33="Sí",ROW(Control!$B$4:$B$33)),16)-3,0)),"")</f>
        <v>0</v>
      </c>
      <c r="B27" s="48" t="str" cm="1">
        <f t="array" ref="B27">IFERROR(INDEX(Control!$A$4:$A$33,SMALL(IF(Control!$B$4:$B$33="Sí",ROW(Control!$B$4:$B$33)),16)-3)&amp;IF(INDEX(Configuración!$C$10:$C$39,SMALL(IF(Control!$B$4:$B$33="Sí",ROW(Control!$B$4:$B$33)),16)-3)="Sí"," (solo para Enseñanzas Profesionales)",""),"")</f>
        <v>INSTRUMENTOS DE CUERDA PULSADA DEL RENACIMIENTO Y BARROCO</v>
      </c>
      <c r="C27" s="49"/>
      <c r="D27" s="49"/>
      <c r="E27" s="49"/>
      <c r="F27" s="49"/>
      <c r="G27" s="49"/>
      <c r="H27" s="49"/>
      <c r="I27" s="49"/>
      <c r="J27" s="49"/>
      <c r="K27" s="49"/>
      <c r="L27" s="49"/>
    </row>
    <row r="28" spans="1:12" ht="22" customHeight="1" x14ac:dyDescent="0.3">
      <c r="A28" s="32" cm="1">
        <f t="array" ref="A28">IFERROR(INDEX(Control!$C$4:$C$33,SMALL(IF(Control!$B$4:$B$33="Sí",ROW(Control!$B$4:$B$33)),17)-3)-INDEX(Control!$D$4:$D$33,SMALL(IF(Control!$B$4:$B$33="Sí",ROW(Control!$B$4:$B$33)),17)-3)+INDEX(Control!$E$4:$E$33,SMALL(IF(Control!$B$4:$B$33="Sí",ROW(Control!$B$4:$B$33)),17)-3)-SUM(INDEX(Control!$F$4:L$33,SMALL(IF(Control!$B$4:$B$33="Sí",ROW(Control!$B$4:$B$33)),17)-3,0)),"")</f>
        <v>0</v>
      </c>
      <c r="B28" s="46" t="str" cm="1">
        <f t="array" ref="B28">IFERROR(INDEX(Control!$A$4:$A$33,SMALL(IF(Control!$B$4:$B$33="Sí",ROW(Control!$B$4:$B$33)),17)-3)&amp;IF(INDEX(Configuración!$C$10:$C$39,SMALL(IF(Control!$B$4:$B$33="Sí",ROW(Control!$B$4:$B$33)),17)-3)="Sí"," (solo para Enseñanzas Profesionales)",""),"")</f>
        <v>INSTRUMENTOS DE PLECTRO</v>
      </c>
      <c r="C28" s="47"/>
      <c r="D28" s="47"/>
      <c r="E28" s="47"/>
      <c r="F28" s="47"/>
      <c r="G28" s="47"/>
      <c r="H28" s="47"/>
      <c r="I28" s="47"/>
      <c r="J28" s="47"/>
      <c r="K28" s="47"/>
      <c r="L28" s="47"/>
    </row>
    <row r="29" spans="1:12" ht="22" customHeight="1" x14ac:dyDescent="0.3">
      <c r="A29" s="33" cm="1">
        <f t="array" ref="A29">IFERROR(INDEX(Control!$C$4:$C$33,SMALL(IF(Control!$B$4:$B$33="Sí",ROW(Control!$B$4:$B$33)),18)-3)-INDEX(Control!$D$4:$D$33,SMALL(IF(Control!$B$4:$B$33="Sí",ROW(Control!$B$4:$B$33)),18)-3)+INDEX(Control!$E$4:$E$33,SMALL(IF(Control!$B$4:$B$33="Sí",ROW(Control!$B$4:$B$33)),18)-3)-SUM(INDEX(Control!$F$4:L$33,SMALL(IF(Control!$B$4:$B$33="Sí",ROW(Control!$B$4:$B$33)),18)-3,0)),"")</f>
        <v>0</v>
      </c>
      <c r="B29" s="48" t="str" cm="1">
        <f t="array" ref="B29">IFERROR(INDEX(Control!$A$4:$A$33,SMALL(IF(Control!$B$4:$B$33="Sí",ROW(Control!$B$4:$B$33)),18)-3)&amp;IF(INDEX(Configuración!$C$10:$C$39,SMALL(IF(Control!$B$4:$B$33="Sí",ROW(Control!$B$4:$B$33)),18)-3)="Sí"," (solo para Enseñanzas Profesionales)",""),"")</f>
        <v>OBOE</v>
      </c>
      <c r="C29" s="49"/>
      <c r="D29" s="49"/>
      <c r="E29" s="49"/>
      <c r="F29" s="49"/>
      <c r="G29" s="49"/>
      <c r="H29" s="49"/>
      <c r="I29" s="49"/>
      <c r="J29" s="49"/>
      <c r="K29" s="49"/>
      <c r="L29" s="49"/>
    </row>
    <row r="30" spans="1:12" ht="22" customHeight="1" x14ac:dyDescent="0.3">
      <c r="A30" s="32" cm="1">
        <f t="array" ref="A30">IFERROR(INDEX(Control!$C$4:$C$33,SMALL(IF(Control!$B$4:$B$33="Sí",ROW(Control!$B$4:$B$33)),19)-3)-INDEX(Control!$D$4:$D$33,SMALL(IF(Control!$B$4:$B$33="Sí",ROW(Control!$B$4:$B$33)),19)-3)+INDEX(Control!$E$4:$E$33,SMALL(IF(Control!$B$4:$B$33="Sí",ROW(Control!$B$4:$B$33)),19)-3)-SUM(INDEX(Control!$F$4:L$33,SMALL(IF(Control!$B$4:$B$33="Sí",ROW(Control!$B$4:$B$33)),19)-3,0)),"")</f>
        <v>0</v>
      </c>
      <c r="B30" s="46" t="str" cm="1">
        <f t="array" ref="B30">IFERROR(INDEX(Control!$A$4:$A$33,SMALL(IF(Control!$B$4:$B$33="Sí",ROW(Control!$B$4:$B$33)),19)-3)&amp;IF(INDEX(Configuración!$C$10:$C$39,SMALL(IF(Control!$B$4:$B$33="Sí",ROW(Control!$B$4:$B$33)),19)-3)="Sí"," (solo para Enseñanzas Profesionales)",""),"")</f>
        <v>ÓRGANO</v>
      </c>
      <c r="C30" s="47"/>
      <c r="D30" s="47"/>
      <c r="E30" s="47"/>
      <c r="F30" s="47"/>
      <c r="G30" s="47"/>
      <c r="H30" s="47"/>
      <c r="I30" s="47"/>
      <c r="J30" s="47"/>
      <c r="K30" s="47"/>
      <c r="L30" s="47"/>
    </row>
    <row r="31" spans="1:12" ht="22" customHeight="1" x14ac:dyDescent="0.3">
      <c r="A31" s="33" cm="1">
        <f t="array" ref="A31">IFERROR(INDEX(Control!$C$4:$C$33,SMALL(IF(Control!$B$4:$B$33="Sí",ROW(Control!$B$4:$B$33)),20)-3)-INDEX(Control!$D$4:$D$33,SMALL(IF(Control!$B$4:$B$33="Sí",ROW(Control!$B$4:$B$33)),20)-3)+INDEX(Control!$E$4:$E$33,SMALL(IF(Control!$B$4:$B$33="Sí",ROW(Control!$B$4:$B$33)),20)-3)-SUM(INDEX(Control!$F$4:L$33,SMALL(IF(Control!$B$4:$B$33="Sí",ROW(Control!$B$4:$B$33)),20)-3,0)),"")</f>
        <v>0</v>
      </c>
      <c r="B31" s="48" t="str" cm="1">
        <f t="array" ref="B31">IFERROR(INDEX(Control!$A$4:$A$33,SMALL(IF(Control!$B$4:$B$33="Sí",ROW(Control!$B$4:$B$33)),20)-3)&amp;IF(INDEX(Configuración!$C$10:$C$39,SMALL(IF(Control!$B$4:$B$33="Sí",ROW(Control!$B$4:$B$33)),20)-3)="Sí"," (solo para Enseñanzas Profesionales)",""),"")</f>
        <v>PERCUSIÓN</v>
      </c>
      <c r="C31" s="49"/>
      <c r="D31" s="49"/>
      <c r="E31" s="49"/>
      <c r="F31" s="49"/>
      <c r="G31" s="49"/>
      <c r="H31" s="49"/>
      <c r="I31" s="49"/>
      <c r="J31" s="49"/>
      <c r="K31" s="49"/>
      <c r="L31" s="49"/>
    </row>
    <row r="32" spans="1:12" ht="22" customHeight="1" x14ac:dyDescent="0.3">
      <c r="A32" s="32" cm="1">
        <f t="array" ref="A32">IFERROR(INDEX(Control!$C$4:$C$33,SMALL(IF(Control!$B$4:$B$33="Sí",ROW(Control!$B$4:$B$33)),21)-3)-INDEX(Control!$D$4:$D$33,SMALL(IF(Control!$B$4:$B$33="Sí",ROW(Control!$B$4:$B$33)),21)-3)+INDEX(Control!$E$4:$E$33,SMALL(IF(Control!$B$4:$B$33="Sí",ROW(Control!$B$4:$B$33)),21)-3)-SUM(INDEX(Control!$F$4:L$33,SMALL(IF(Control!$B$4:$B$33="Sí",ROW(Control!$B$4:$B$33)),21)-3,0)),"")</f>
        <v>0</v>
      </c>
      <c r="B32" s="46" t="str" cm="1">
        <f t="array" ref="B32">IFERROR(INDEX(Control!$A$4:$A$33,SMALL(IF(Control!$B$4:$B$33="Sí",ROW(Control!$B$4:$B$33)),21)-3)&amp;IF(INDEX(Configuración!$C$10:$C$39,SMALL(IF(Control!$B$4:$B$33="Sí",ROW(Control!$B$4:$B$33)),21)-3)="Sí"," (solo para Enseñanzas Profesionales)",""),"")</f>
        <v>PIANO</v>
      </c>
      <c r="C32" s="47"/>
      <c r="D32" s="47"/>
      <c r="E32" s="47"/>
      <c r="F32" s="47"/>
      <c r="G32" s="47"/>
      <c r="H32" s="47"/>
      <c r="I32" s="47"/>
      <c r="J32" s="47"/>
      <c r="K32" s="47"/>
      <c r="L32" s="47"/>
    </row>
    <row r="33" spans="1:12" ht="22" customHeight="1" x14ac:dyDescent="0.3">
      <c r="A33" s="33" cm="1">
        <f t="array" ref="A33">IFERROR(INDEX(Control!$C$4:$C$33,SMALL(IF(Control!$B$4:$B$33="Sí",ROW(Control!$B$4:$B$33)),22)-3)-INDEX(Control!$D$4:$D$33,SMALL(IF(Control!$B$4:$B$33="Sí",ROW(Control!$B$4:$B$33)),22)-3)+INDEX(Control!$E$4:$E$33,SMALL(IF(Control!$B$4:$B$33="Sí",ROW(Control!$B$4:$B$33)),22)-3)-SUM(INDEX(Control!$F$4:L$33,SMALL(IF(Control!$B$4:$B$33="Sí",ROW(Control!$B$4:$B$33)),22)-3,0)),"")</f>
        <v>0</v>
      </c>
      <c r="B33" s="48" t="str" cm="1">
        <f t="array" ref="B33">IFERROR(INDEX(Control!$A$4:$A$33,SMALL(IF(Control!$B$4:$B$33="Sí",ROW(Control!$B$4:$B$33)),22)-3)&amp;IF(INDEX(Configuración!$C$10:$C$39,SMALL(IF(Control!$B$4:$B$33="Sí",ROW(Control!$B$4:$B$33)),22)-3)="Sí"," (solo para Enseñanzas Profesionales)",""),"")</f>
        <v>SAXOFÓN</v>
      </c>
      <c r="C33" s="49"/>
      <c r="D33" s="49"/>
      <c r="E33" s="49"/>
      <c r="F33" s="49"/>
      <c r="G33" s="49"/>
      <c r="H33" s="49"/>
      <c r="I33" s="49"/>
      <c r="J33" s="49"/>
      <c r="K33" s="49"/>
      <c r="L33" s="49"/>
    </row>
    <row r="34" spans="1:12" ht="22" customHeight="1" x14ac:dyDescent="0.3">
      <c r="A34" s="32" cm="1">
        <f t="array" ref="A34">IFERROR(INDEX(Control!$C$4:$C$33,SMALL(IF(Control!$B$4:$B$33="Sí",ROW(Control!$B$4:$B$33)),23)-3)-INDEX(Control!$D$4:$D$33,SMALL(IF(Control!$B$4:$B$33="Sí",ROW(Control!$B$4:$B$33)),23)-3)+INDEX(Control!$E$4:$E$33,SMALL(IF(Control!$B$4:$B$33="Sí",ROW(Control!$B$4:$B$33)),23)-3)-SUM(INDEX(Control!$F$4:L$33,SMALL(IF(Control!$B$4:$B$33="Sí",ROW(Control!$B$4:$B$33)),23)-3,0)),"")</f>
        <v>0</v>
      </c>
      <c r="B34" s="46" t="str" cm="1">
        <f t="array" ref="B34">IFERROR(INDEX(Control!$A$4:$A$33,SMALL(IF(Control!$B$4:$B$33="Sí",ROW(Control!$B$4:$B$33)),23)-3)&amp;IF(INDEX(Configuración!$C$10:$C$39,SMALL(IF(Control!$B$4:$B$33="Sí",ROW(Control!$B$4:$B$33)),23)-3)="Sí"," (solo para Enseñanzas Profesionales)",""),"")</f>
        <v>TROMBÓN</v>
      </c>
      <c r="C34" s="47"/>
      <c r="D34" s="47"/>
      <c r="E34" s="47"/>
      <c r="F34" s="47"/>
      <c r="G34" s="47"/>
      <c r="H34" s="47"/>
      <c r="I34" s="47"/>
      <c r="J34" s="47"/>
      <c r="K34" s="47"/>
      <c r="L34" s="47"/>
    </row>
    <row r="35" spans="1:12" ht="22" customHeight="1" x14ac:dyDescent="0.3">
      <c r="A35" s="33" cm="1">
        <f t="array" ref="A35">IFERROR(INDEX(Control!$C$4:$C$33,SMALL(IF(Control!$B$4:$B$33="Sí",ROW(Control!$B$4:$B$33)),24)-3)-INDEX(Control!$D$4:$D$33,SMALL(IF(Control!$B$4:$B$33="Sí",ROW(Control!$B$4:$B$33)),24)-3)+INDEX(Control!$E$4:$E$33,SMALL(IF(Control!$B$4:$B$33="Sí",ROW(Control!$B$4:$B$33)),24)-3)-SUM(INDEX(Control!$F$4:L$33,SMALL(IF(Control!$B$4:$B$33="Sí",ROW(Control!$B$4:$B$33)),24)-3,0)),"")</f>
        <v>0</v>
      </c>
      <c r="B35" s="48" t="str" cm="1">
        <f t="array" ref="B35">IFERROR(INDEX(Control!$A$4:$A$33,SMALL(IF(Control!$B$4:$B$33="Sí",ROW(Control!$B$4:$B$33)),24)-3)&amp;IF(INDEX(Configuración!$C$10:$C$39,SMALL(IF(Control!$B$4:$B$33="Sí",ROW(Control!$B$4:$B$33)),24)-3)="Sí"," (solo para Enseñanzas Profesionales)",""),"")</f>
        <v>TROMPA</v>
      </c>
      <c r="C35" s="49"/>
      <c r="D35" s="49"/>
      <c r="E35" s="49"/>
      <c r="F35" s="49"/>
      <c r="G35" s="49"/>
      <c r="H35" s="49"/>
      <c r="I35" s="49"/>
      <c r="J35" s="49"/>
      <c r="K35" s="49"/>
      <c r="L35" s="49"/>
    </row>
    <row r="36" spans="1:12" ht="22" customHeight="1" x14ac:dyDescent="0.3">
      <c r="A36" s="32" cm="1">
        <f t="array" ref="A36">IFERROR(INDEX(Control!$C$4:$C$33,SMALL(IF(Control!$B$4:$B$33="Sí",ROW(Control!$B$4:$B$33)),25)-3)-INDEX(Control!$D$4:$D$33,SMALL(IF(Control!$B$4:$B$33="Sí",ROW(Control!$B$4:$B$33)),25)-3)+INDEX(Control!$E$4:$E$33,SMALL(IF(Control!$B$4:$B$33="Sí",ROW(Control!$B$4:$B$33)),25)-3)-SUM(INDEX(Control!$F$4:L$33,SMALL(IF(Control!$B$4:$B$33="Sí",ROW(Control!$B$4:$B$33)),25)-3,0)),"")</f>
        <v>0</v>
      </c>
      <c r="B36" s="46" t="str" cm="1">
        <f t="array" ref="B36">IFERROR(INDEX(Control!$A$4:$A$33,SMALL(IF(Control!$B$4:$B$33="Sí",ROW(Control!$B$4:$B$33)),25)-3)&amp;IF(INDEX(Configuración!$C$10:$C$39,SMALL(IF(Control!$B$4:$B$33="Sí",ROW(Control!$B$4:$B$33)),25)-3)="Sí"," (solo para Enseñanzas Profesionales)",""),"")</f>
        <v>TROMPETA</v>
      </c>
      <c r="C36" s="47"/>
      <c r="D36" s="47"/>
      <c r="E36" s="47"/>
      <c r="F36" s="47"/>
      <c r="G36" s="47"/>
      <c r="H36" s="47"/>
      <c r="I36" s="47"/>
      <c r="J36" s="47"/>
      <c r="K36" s="47"/>
      <c r="L36" s="47"/>
    </row>
    <row r="37" spans="1:12" ht="22" customHeight="1" x14ac:dyDescent="0.3">
      <c r="A37" s="33" cm="1">
        <f t="array" ref="A37">IFERROR(INDEX(Control!$C$4:$C$33,SMALL(IF(Control!$B$4:$B$33="Sí",ROW(Control!$B$4:$B$33)),26)-3)-INDEX(Control!$D$4:$D$33,SMALL(IF(Control!$B$4:$B$33="Sí",ROW(Control!$B$4:$B$33)),26)-3)+INDEX(Control!$E$4:$E$33,SMALL(IF(Control!$B$4:$B$33="Sí",ROW(Control!$B$4:$B$33)),26)-3)-SUM(INDEX(Control!$F$4:L$33,SMALL(IF(Control!$B$4:$B$33="Sí",ROW(Control!$B$4:$B$33)),26)-3,0)),"")</f>
        <v>0</v>
      </c>
      <c r="B37" s="48" t="str" cm="1">
        <f t="array" ref="B37">IFERROR(INDEX(Control!$A$4:$A$33,SMALL(IF(Control!$B$4:$B$33="Sí",ROW(Control!$B$4:$B$33)),26)-3)&amp;IF(INDEX(Configuración!$C$10:$C$39,SMALL(IF(Control!$B$4:$B$33="Sí",ROW(Control!$B$4:$B$33)),26)-3)="Sí"," (solo para Enseñanzas Profesionales)",""),"")</f>
        <v>TUBA</v>
      </c>
      <c r="C37" s="49"/>
      <c r="D37" s="49"/>
      <c r="E37" s="49"/>
      <c r="F37" s="49"/>
      <c r="G37" s="49"/>
      <c r="H37" s="49"/>
      <c r="I37" s="49"/>
      <c r="J37" s="49"/>
      <c r="K37" s="49"/>
      <c r="L37" s="49"/>
    </row>
    <row r="38" spans="1:12" ht="22" customHeight="1" x14ac:dyDescent="0.3">
      <c r="A38" s="32" cm="1">
        <f t="array" ref="A38">IFERROR(INDEX(Control!$C$4:$C$33,SMALL(IF(Control!$B$4:$B$33="Sí",ROW(Control!$B$4:$B$33)),27)-3)-INDEX(Control!$D$4:$D$33,SMALL(IF(Control!$B$4:$B$33="Sí",ROW(Control!$B$4:$B$33)),27)-3)+INDEX(Control!$E$4:$E$33,SMALL(IF(Control!$B$4:$B$33="Sí",ROW(Control!$B$4:$B$33)),27)-3)-SUM(INDEX(Control!$F$4:L$33,SMALL(IF(Control!$B$4:$B$33="Sí",ROW(Control!$B$4:$B$33)),27)-3,0)),"")</f>
        <v>0</v>
      </c>
      <c r="B38" s="46" t="str" cm="1">
        <f t="array" ref="B38">IFERROR(INDEX(Control!$A$4:$A$33,SMALL(IF(Control!$B$4:$B$33="Sí",ROW(Control!$B$4:$B$33)),27)-3)&amp;IF(INDEX(Configuración!$C$10:$C$39,SMALL(IF(Control!$B$4:$B$33="Sí",ROW(Control!$B$4:$B$33)),27)-3)="Sí"," (solo para Enseñanzas Profesionales)",""),"")</f>
        <v>VIOLA</v>
      </c>
      <c r="C38" s="47"/>
      <c r="D38" s="47"/>
      <c r="E38" s="47"/>
      <c r="F38" s="47"/>
      <c r="G38" s="47"/>
      <c r="H38" s="47"/>
      <c r="I38" s="47"/>
      <c r="J38" s="47"/>
      <c r="K38" s="47"/>
      <c r="L38" s="47"/>
    </row>
    <row r="39" spans="1:12" ht="22" customHeight="1" x14ac:dyDescent="0.3">
      <c r="A39" s="33" cm="1">
        <f t="array" ref="A39">IFERROR(INDEX(Control!$C$4:$C$33,SMALL(IF(Control!$B$4:$B$33="Sí",ROW(Control!$B$4:$B$33)),28)-3)-INDEX(Control!$D$4:$D$33,SMALL(IF(Control!$B$4:$B$33="Sí",ROW(Control!$B$4:$B$33)),28)-3)+INDEX(Control!$E$4:$E$33,SMALL(IF(Control!$B$4:$B$33="Sí",ROW(Control!$B$4:$B$33)),28)-3)-SUM(INDEX(Control!$F$4:L$33,SMALL(IF(Control!$B$4:$B$33="Sí",ROW(Control!$B$4:$B$33)),28)-3,0)),"")</f>
        <v>0</v>
      </c>
      <c r="B39" s="48" t="str" cm="1">
        <f t="array" ref="B39">IFERROR(INDEX(Control!$A$4:$A$33,SMALL(IF(Control!$B$4:$B$33="Sí",ROW(Control!$B$4:$B$33)),28)-3)&amp;IF(INDEX(Configuración!$C$10:$C$39,SMALL(IF(Control!$B$4:$B$33="Sí",ROW(Control!$B$4:$B$33)),28)-3)="Sí"," (solo para Enseñanzas Profesionales)",""),"")</f>
        <v>VIOLA DA GAMBA</v>
      </c>
      <c r="C39" s="49"/>
      <c r="D39" s="49"/>
      <c r="E39" s="49"/>
      <c r="F39" s="49"/>
      <c r="G39" s="49"/>
      <c r="H39" s="49"/>
      <c r="I39" s="49"/>
      <c r="J39" s="49"/>
      <c r="K39" s="49"/>
      <c r="L39" s="49"/>
    </row>
    <row r="40" spans="1:12" ht="22" customHeight="1" x14ac:dyDescent="0.3">
      <c r="A40" s="32" cm="1">
        <f t="array" ref="A40">IFERROR(INDEX(Control!$C$4:$C$33,SMALL(IF(Control!$B$4:$B$33="Sí",ROW(Control!$B$4:$B$33)),29)-3)-INDEX(Control!$D$4:$D$33,SMALL(IF(Control!$B$4:$B$33="Sí",ROW(Control!$B$4:$B$33)),29)-3)+INDEX(Control!$E$4:$E$33,SMALL(IF(Control!$B$4:$B$33="Sí",ROW(Control!$B$4:$B$33)),29)-3)-SUM(INDEX(Control!$F$4:L$33,SMALL(IF(Control!$B$4:$B$33="Sí",ROW(Control!$B$4:$B$33)),29)-3,0)),"")</f>
        <v>0</v>
      </c>
      <c r="B40" s="46" t="str" cm="1">
        <f t="array" ref="B40">IFERROR(INDEX(Control!$A$4:$A$33,SMALL(IF(Control!$B$4:$B$33="Sí",ROW(Control!$B$4:$B$33)),29)-3)&amp;IF(INDEX(Configuración!$C$10:$C$39,SMALL(IF(Control!$B$4:$B$33="Sí",ROW(Control!$B$4:$B$33)),29)-3)="Sí"," (solo para Enseñanzas Profesionales)",""),"")</f>
        <v>VIOLÍN</v>
      </c>
      <c r="C40" s="47"/>
      <c r="D40" s="47"/>
      <c r="E40" s="47"/>
      <c r="F40" s="47"/>
      <c r="G40" s="47"/>
      <c r="H40" s="47"/>
      <c r="I40" s="47"/>
      <c r="J40" s="47"/>
      <c r="K40" s="47"/>
      <c r="L40" s="47"/>
    </row>
    <row r="41" spans="1:12" ht="22" customHeight="1" thickBot="1" x14ac:dyDescent="0.35">
      <c r="A41" s="43" cm="1">
        <f t="array" ref="A41">IFERROR(INDEX(Control!$C$4:$C$33,SMALL(IF(Control!$B$4:$B$33="Sí",ROW(Control!$B$4:$B$33)),30)-3)-INDEX(Control!$D$4:$D$33,SMALL(IF(Control!$B$4:$B$33="Sí",ROW(Control!$B$4:$B$33)),30)-3)+INDEX(Control!$E$4:$E$33,SMALL(IF(Control!$B$4:$B$33="Sí",ROW(Control!$B$4:$B$33)),30)-3)-SUM(INDEX(Control!$F$4:L$33,SMALL(IF(Control!$B$4:$B$33="Sí",ROW(Control!$B$4:$B$33)),30)-3,0)),"")</f>
        <v>0</v>
      </c>
      <c r="B41" s="62" t="str" cm="1">
        <f t="array" ref="B41">IFERROR(INDEX(Control!$A$4:$A$33,SMALL(IF(Control!$B$4:$B$33="Sí",ROW(Control!$B$4:$B$33)),30)-3)&amp;IF(INDEX(Configuración!$C$10:$C$39,SMALL(IF(Control!$B$4:$B$33="Sí",ROW(Control!$B$4:$B$33)),30)-3)="Sí"," (solo para Enseñanzas Profesionales)",""),"")</f>
        <v>VIOLONCHELO</v>
      </c>
      <c r="C41" s="63"/>
      <c r="D41" s="63"/>
      <c r="E41" s="63"/>
      <c r="F41" s="63"/>
      <c r="G41" s="63"/>
      <c r="H41" s="63"/>
      <c r="I41" s="63"/>
      <c r="J41" s="63"/>
      <c r="K41" s="63"/>
      <c r="L41" s="63"/>
    </row>
    <row r="42" spans="1:12" ht="30" customHeight="1" thickTop="1" x14ac:dyDescent="0.3">
      <c r="A42" s="44">
        <f>SUM(A12:A41)</f>
        <v>0</v>
      </c>
      <c r="B42" s="45" t="s">
        <v>189</v>
      </c>
      <c r="C42" s="45"/>
      <c r="D42" s="45"/>
      <c r="E42" s="45"/>
      <c r="F42" s="45"/>
      <c r="G42" s="45"/>
      <c r="H42" s="45"/>
      <c r="I42" s="45"/>
      <c r="J42" s="45"/>
      <c r="K42" s="45"/>
      <c r="L42" s="45"/>
    </row>
    <row r="43" spans="1:12" ht="20" customHeight="1" x14ac:dyDescent="0.2">
      <c r="A43" s="60" t="s">
        <v>114</v>
      </c>
      <c r="B43" s="61"/>
      <c r="C43" s="61"/>
      <c r="D43" s="61"/>
      <c r="E43" s="61"/>
      <c r="F43" s="61"/>
      <c r="G43" s="61"/>
      <c r="H43" s="61"/>
      <c r="I43" s="61"/>
      <c r="J43" s="61"/>
      <c r="K43" s="61"/>
      <c r="L43" s="61"/>
    </row>
    <row r="44" spans="1:12" ht="14" customHeight="1" x14ac:dyDescent="0.2">
      <c r="A44" s="29" t="s">
        <v>68</v>
      </c>
      <c r="B44" s="57" t="s">
        <v>42</v>
      </c>
      <c r="C44" s="57"/>
      <c r="D44" s="57"/>
      <c r="E44" s="57"/>
      <c r="F44" s="57"/>
      <c r="G44" s="29" t="s">
        <v>80</v>
      </c>
      <c r="H44" s="57" t="s">
        <v>53</v>
      </c>
      <c r="I44" s="57"/>
      <c r="J44" s="57"/>
      <c r="K44" s="57"/>
      <c r="L44" s="57"/>
    </row>
    <row r="45" spans="1:12" ht="14" customHeight="1" x14ac:dyDescent="0.2">
      <c r="A45" s="29" t="s">
        <v>69</v>
      </c>
      <c r="B45" s="57" t="s">
        <v>43</v>
      </c>
      <c r="C45" s="57"/>
      <c r="D45" s="57"/>
      <c r="E45" s="57"/>
      <c r="F45" s="57"/>
      <c r="G45" s="29" t="s">
        <v>81</v>
      </c>
      <c r="H45" s="57" t="s">
        <v>54</v>
      </c>
      <c r="I45" s="57"/>
      <c r="J45" s="57"/>
      <c r="K45" s="57"/>
      <c r="L45" s="57"/>
    </row>
    <row r="46" spans="1:12" ht="14" customHeight="1" x14ac:dyDescent="0.2">
      <c r="A46" s="29" t="s">
        <v>70</v>
      </c>
      <c r="B46" s="57" t="s">
        <v>44</v>
      </c>
      <c r="C46" s="57"/>
      <c r="D46" s="57"/>
      <c r="E46" s="57"/>
      <c r="F46" s="57"/>
      <c r="G46" s="29" t="s">
        <v>82</v>
      </c>
      <c r="H46" s="57" t="s">
        <v>55</v>
      </c>
      <c r="I46" s="57"/>
      <c r="J46" s="57"/>
      <c r="K46" s="57"/>
      <c r="L46" s="57"/>
    </row>
    <row r="47" spans="1:12" ht="14" customHeight="1" x14ac:dyDescent="0.2">
      <c r="A47" s="29" t="s">
        <v>71</v>
      </c>
      <c r="B47" s="57" t="s">
        <v>45</v>
      </c>
      <c r="C47" s="57"/>
      <c r="D47" s="57"/>
      <c r="E47" s="57"/>
      <c r="F47" s="57"/>
      <c r="G47" s="29" t="s">
        <v>83</v>
      </c>
      <c r="H47" s="57" t="s">
        <v>56</v>
      </c>
      <c r="I47" s="57"/>
      <c r="J47" s="57"/>
      <c r="K47" s="57"/>
      <c r="L47" s="57"/>
    </row>
    <row r="48" spans="1:12" ht="14" customHeight="1" x14ac:dyDescent="0.2">
      <c r="A48" s="29" t="s">
        <v>72</v>
      </c>
      <c r="B48" s="57" t="s">
        <v>194</v>
      </c>
      <c r="C48" s="57"/>
      <c r="D48" s="57"/>
      <c r="E48" s="57"/>
      <c r="F48" s="57"/>
      <c r="G48" s="29" t="s">
        <v>84</v>
      </c>
      <c r="H48" s="57" t="s">
        <v>57</v>
      </c>
      <c r="I48" s="57"/>
      <c r="J48" s="57"/>
      <c r="K48" s="57"/>
      <c r="L48" s="57"/>
    </row>
    <row r="49" spans="1:12" ht="14" customHeight="1" x14ac:dyDescent="0.2">
      <c r="A49" s="29" t="s">
        <v>73</v>
      </c>
      <c r="B49" s="57" t="s">
        <v>46</v>
      </c>
      <c r="C49" s="57"/>
      <c r="D49" s="57"/>
      <c r="E49" s="57"/>
      <c r="F49" s="57"/>
      <c r="G49" s="29" t="s">
        <v>85</v>
      </c>
      <c r="H49" s="57" t="s">
        <v>58</v>
      </c>
      <c r="I49" s="57"/>
      <c r="J49" s="57"/>
      <c r="K49" s="57"/>
      <c r="L49" s="57"/>
    </row>
    <row r="50" spans="1:12" ht="14" customHeight="1" x14ac:dyDescent="0.2">
      <c r="A50" s="29" t="s">
        <v>74</v>
      </c>
      <c r="B50" s="57" t="s">
        <v>47</v>
      </c>
      <c r="C50" s="57"/>
      <c r="D50" s="57"/>
      <c r="E50" s="57"/>
      <c r="F50" s="57"/>
      <c r="G50" s="29" t="s">
        <v>86</v>
      </c>
      <c r="H50" s="57" t="s">
        <v>59</v>
      </c>
      <c r="I50" s="57"/>
      <c r="J50" s="57"/>
      <c r="K50" s="57"/>
      <c r="L50" s="57"/>
    </row>
    <row r="51" spans="1:12" ht="14" customHeight="1" x14ac:dyDescent="0.2">
      <c r="A51" s="28" t="s">
        <v>75</v>
      </c>
      <c r="B51" s="58" t="s">
        <v>48</v>
      </c>
      <c r="C51" s="57"/>
      <c r="D51" s="57"/>
      <c r="E51" s="57"/>
      <c r="F51" s="57"/>
      <c r="G51" s="29" t="s">
        <v>87</v>
      </c>
      <c r="H51" s="57" t="s">
        <v>60</v>
      </c>
      <c r="I51" s="57"/>
      <c r="J51" s="57"/>
      <c r="K51" s="57"/>
      <c r="L51" s="57"/>
    </row>
    <row r="52" spans="1:12" ht="14" customHeight="1" x14ac:dyDescent="0.2">
      <c r="A52" s="29" t="s">
        <v>76</v>
      </c>
      <c r="B52" s="57" t="s">
        <v>49</v>
      </c>
      <c r="C52" s="57"/>
      <c r="D52" s="57"/>
      <c r="E52" s="57"/>
      <c r="F52" s="57"/>
      <c r="G52" s="29" t="s">
        <v>88</v>
      </c>
      <c r="H52" s="57" t="s">
        <v>61</v>
      </c>
      <c r="I52" s="57"/>
      <c r="J52" s="57"/>
      <c r="K52" s="57"/>
      <c r="L52" s="57"/>
    </row>
    <row r="53" spans="1:12" ht="14" customHeight="1" x14ac:dyDescent="0.2">
      <c r="A53" s="29" t="s">
        <v>77</v>
      </c>
      <c r="B53" s="57" t="s">
        <v>50</v>
      </c>
      <c r="C53" s="57"/>
      <c r="D53" s="57"/>
      <c r="E53" s="57"/>
      <c r="F53" s="57"/>
      <c r="G53" s="29" t="s">
        <v>89</v>
      </c>
      <c r="H53" s="57" t="s">
        <v>62</v>
      </c>
      <c r="I53" s="57"/>
      <c r="J53" s="57"/>
      <c r="K53" s="57"/>
      <c r="L53" s="57"/>
    </row>
    <row r="54" spans="1:12" ht="14" customHeight="1" x14ac:dyDescent="0.2">
      <c r="A54" s="29" t="s">
        <v>78</v>
      </c>
      <c r="B54" s="57" t="s">
        <v>51</v>
      </c>
      <c r="C54" s="57"/>
      <c r="D54" s="57"/>
      <c r="E54" s="57"/>
      <c r="F54" s="57"/>
      <c r="G54" s="29" t="s">
        <v>90</v>
      </c>
      <c r="H54" s="57" t="s">
        <v>63</v>
      </c>
      <c r="I54" s="57"/>
      <c r="J54" s="57"/>
      <c r="K54" s="57"/>
      <c r="L54" s="57"/>
    </row>
    <row r="55" spans="1:12" ht="14" customHeight="1" x14ac:dyDescent="0.2">
      <c r="A55" s="29" t="s">
        <v>79</v>
      </c>
      <c r="B55" s="57" t="s">
        <v>52</v>
      </c>
      <c r="C55" s="57"/>
      <c r="D55" s="57"/>
      <c r="E55" s="57"/>
      <c r="F55" s="57"/>
      <c r="G55" s="30"/>
      <c r="H55" s="30"/>
      <c r="I55" s="30"/>
      <c r="J55" s="30"/>
      <c r="K55" s="30"/>
      <c r="L55" s="30"/>
    </row>
  </sheetData>
  <sheetProtection sheet="1" objects="1" scenarios="1"/>
  <mergeCells count="62">
    <mergeCell ref="H52:L52"/>
    <mergeCell ref="H53:L53"/>
    <mergeCell ref="H54:L54"/>
    <mergeCell ref="B11:L11"/>
    <mergeCell ref="B12:L12"/>
    <mergeCell ref="B13:L13"/>
    <mergeCell ref="B14:L14"/>
    <mergeCell ref="B15:L15"/>
    <mergeCell ref="B16:L16"/>
    <mergeCell ref="B17:L17"/>
    <mergeCell ref="B54:F54"/>
    <mergeCell ref="A43:L43"/>
    <mergeCell ref="B45:F45"/>
    <mergeCell ref="B46:F46"/>
    <mergeCell ref="B47:F47"/>
    <mergeCell ref="B41:L41"/>
    <mergeCell ref="B55:F55"/>
    <mergeCell ref="H44:L44"/>
    <mergeCell ref="H45:L45"/>
    <mergeCell ref="H46:L46"/>
    <mergeCell ref="H47:L47"/>
    <mergeCell ref="H48:L48"/>
    <mergeCell ref="H49:L49"/>
    <mergeCell ref="H50:L50"/>
    <mergeCell ref="H51:L51"/>
    <mergeCell ref="B48:F48"/>
    <mergeCell ref="B49:F49"/>
    <mergeCell ref="B50:F50"/>
    <mergeCell ref="B51:F51"/>
    <mergeCell ref="B52:F52"/>
    <mergeCell ref="B53:F53"/>
    <mergeCell ref="B44:F44"/>
    <mergeCell ref="A9:L9"/>
    <mergeCell ref="B39:L39"/>
    <mergeCell ref="B40:L40"/>
    <mergeCell ref="B29:L29"/>
    <mergeCell ref="B30:L30"/>
    <mergeCell ref="B31:L31"/>
    <mergeCell ref="B32:L32"/>
    <mergeCell ref="B38:L38"/>
    <mergeCell ref="B22:L22"/>
    <mergeCell ref="B23:L23"/>
    <mergeCell ref="B24:L24"/>
    <mergeCell ref="B25:L25"/>
    <mergeCell ref="B26:L26"/>
    <mergeCell ref="B27:L27"/>
    <mergeCell ref="B28:L28"/>
    <mergeCell ref="B33:L33"/>
    <mergeCell ref="A1:L1"/>
    <mergeCell ref="A2:L2"/>
    <mergeCell ref="A3:L3"/>
    <mergeCell ref="A4:L4"/>
    <mergeCell ref="A6:L6"/>
    <mergeCell ref="B42:L42"/>
    <mergeCell ref="B18:L18"/>
    <mergeCell ref="B19:L19"/>
    <mergeCell ref="B20:L20"/>
    <mergeCell ref="B21:L21"/>
    <mergeCell ref="B34:L34"/>
    <mergeCell ref="B35:L35"/>
    <mergeCell ref="B36:L36"/>
    <mergeCell ref="B37:L37"/>
  </mergeCells>
  <conditionalFormatting sqref="A12:L41">
    <cfRule type="expression" dxfId="15" priority="1">
      <formula>$B12=""</formula>
    </cfRule>
  </conditionalFormatting>
  <pageMargins left="0.19685039375000002" right="0.19685039375000002" top="0.19685039375000002" bottom="0.19685039375000002" header="0.19685039375000002" footer="0.19685039375000002"/>
  <pageSetup paperSize="9" scale="62" orientation="portrait" horizontalDpi="0" verticalDpi="0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F046A63-ADD5-594B-BDDB-ABC8B899620E}">
  <sheetPr>
    <pageSetUpPr fitToPage="1"/>
  </sheetPr>
  <dimension ref="A1:L55"/>
  <sheetViews>
    <sheetView topLeftCell="A3" workbookViewId="0">
      <selection activeCell="A4" sqref="A4:L4"/>
    </sheetView>
  </sheetViews>
  <sheetFormatPr baseColWidth="10" defaultRowHeight="16" x14ac:dyDescent="0.2"/>
  <cols>
    <col min="1" max="1" width="20" customWidth="1"/>
    <col min="2" max="12" width="10" customWidth="1"/>
  </cols>
  <sheetData>
    <row r="1" spans="1:12" ht="60" customHeight="1" x14ac:dyDescent="0.2">
      <c r="A1" s="50" t="s">
        <v>66</v>
      </c>
      <c r="B1" s="51"/>
      <c r="C1" s="51"/>
      <c r="D1" s="51"/>
      <c r="E1" s="51"/>
      <c r="F1" s="51"/>
      <c r="G1" s="51"/>
      <c r="H1" s="51"/>
      <c r="I1" s="51"/>
      <c r="J1" s="51"/>
      <c r="K1" s="51"/>
      <c r="L1" s="51"/>
    </row>
    <row r="2" spans="1:12" ht="42" customHeight="1" x14ac:dyDescent="0.4">
      <c r="A2" s="52">
        <f>Configuración!B3</f>
        <v>0</v>
      </c>
      <c r="B2" s="51"/>
      <c r="C2" s="51"/>
      <c r="D2" s="51"/>
      <c r="E2" s="51"/>
      <c r="F2" s="51"/>
      <c r="G2" s="51"/>
      <c r="H2" s="51"/>
      <c r="I2" s="51"/>
      <c r="J2" s="51"/>
      <c r="K2" s="51"/>
      <c r="L2" s="51"/>
    </row>
    <row r="3" spans="1:12" ht="24" customHeight="1" x14ac:dyDescent="0.25">
      <c r="A3" s="53" t="str">
        <f>"Curso académico: "&amp;Configuración!B4</f>
        <v xml:space="preserve">Curso académico: </v>
      </c>
      <c r="B3" s="51"/>
      <c r="C3" s="51"/>
      <c r="D3" s="51"/>
      <c r="E3" s="51"/>
      <c r="F3" s="51"/>
      <c r="G3" s="51"/>
      <c r="H3" s="51"/>
      <c r="I3" s="51"/>
      <c r="J3" s="51"/>
      <c r="K3" s="51"/>
      <c r="L3" s="51"/>
    </row>
    <row r="4" spans="1:12" ht="34" customHeight="1" x14ac:dyDescent="0.3">
      <c r="A4" s="54" t="s">
        <v>124</v>
      </c>
      <c r="B4" s="51"/>
      <c r="C4" s="51"/>
      <c r="D4" s="51"/>
      <c r="E4" s="51"/>
      <c r="F4" s="51"/>
      <c r="G4" s="51"/>
      <c r="H4" s="51"/>
      <c r="I4" s="51"/>
      <c r="J4" s="51"/>
      <c r="K4" s="51"/>
      <c r="L4" s="51"/>
    </row>
    <row r="5" spans="1:12" ht="6" customHeight="1" x14ac:dyDescent="0.2"/>
    <row r="6" spans="1:12" ht="22" customHeight="1" thickBot="1" x14ac:dyDescent="0.25">
      <c r="A6" s="55" t="s">
        <v>67</v>
      </c>
      <c r="B6" s="51"/>
      <c r="C6" s="51"/>
      <c r="D6" s="51"/>
      <c r="E6" s="51"/>
      <c r="F6" s="51"/>
      <c r="G6" s="51"/>
      <c r="H6" s="51"/>
      <c r="I6" s="51"/>
      <c r="J6" s="51"/>
      <c r="K6" s="51"/>
      <c r="L6" s="51"/>
    </row>
    <row r="7" spans="1:12" ht="22" customHeight="1" thickBot="1" x14ac:dyDescent="0.25">
      <c r="A7" s="21" t="s">
        <v>68</v>
      </c>
      <c r="B7" s="21" t="s">
        <v>69</v>
      </c>
      <c r="C7" s="21" t="s">
        <v>70</v>
      </c>
      <c r="D7" s="21" t="s">
        <v>71</v>
      </c>
      <c r="E7" s="21" t="s">
        <v>72</v>
      </c>
      <c r="F7" s="21" t="s">
        <v>73</v>
      </c>
      <c r="G7" s="21" t="s">
        <v>74</v>
      </c>
      <c r="H7" s="21" t="s">
        <v>75</v>
      </c>
      <c r="I7" s="15" t="s">
        <v>76</v>
      </c>
      <c r="J7" s="18" t="s">
        <v>77</v>
      </c>
      <c r="K7" s="18" t="s">
        <v>78</v>
      </c>
      <c r="L7" s="19" t="s">
        <v>79</v>
      </c>
    </row>
    <row r="8" spans="1:12" ht="22" customHeight="1" thickBot="1" x14ac:dyDescent="0.25">
      <c r="A8" s="17" t="s">
        <v>80</v>
      </c>
      <c r="B8" s="17" t="s">
        <v>81</v>
      </c>
      <c r="C8" s="17" t="s">
        <v>82</v>
      </c>
      <c r="D8" s="17" t="s">
        <v>83</v>
      </c>
      <c r="E8" s="17" t="s">
        <v>84</v>
      </c>
      <c r="F8" s="17" t="s">
        <v>85</v>
      </c>
      <c r="G8" s="17" t="s">
        <v>86</v>
      </c>
      <c r="H8" s="17" t="s">
        <v>87</v>
      </c>
      <c r="I8" s="17" t="s">
        <v>88</v>
      </c>
      <c r="J8" s="17" t="s">
        <v>89</v>
      </c>
      <c r="K8" s="17" t="s">
        <v>90</v>
      </c>
      <c r="L8" s="20"/>
    </row>
    <row r="9" spans="1:12" ht="20" customHeight="1" x14ac:dyDescent="0.2">
      <c r="A9" s="56" t="s">
        <v>98</v>
      </c>
      <c r="B9" s="51"/>
      <c r="C9" s="51"/>
      <c r="D9" s="51"/>
      <c r="E9" s="51"/>
      <c r="F9" s="51"/>
      <c r="G9" s="51"/>
      <c r="H9" s="51"/>
      <c r="I9" s="51"/>
      <c r="J9" s="51"/>
      <c r="K9" s="51"/>
      <c r="L9" s="51"/>
    </row>
    <row r="10" spans="1:12" ht="6" customHeight="1" x14ac:dyDescent="0.2"/>
    <row r="11" spans="1:12" ht="26" customHeight="1" x14ac:dyDescent="0.25">
      <c r="A11" s="31" t="s">
        <v>92</v>
      </c>
      <c r="B11" s="59" t="s">
        <v>4</v>
      </c>
      <c r="C11" s="59"/>
      <c r="D11" s="59"/>
      <c r="E11" s="59"/>
      <c r="F11" s="59"/>
      <c r="G11" s="59"/>
      <c r="H11" s="59"/>
      <c r="I11" s="59"/>
      <c r="J11" s="59"/>
      <c r="K11" s="59"/>
      <c r="L11" s="59"/>
    </row>
    <row r="12" spans="1:12" ht="22" customHeight="1" x14ac:dyDescent="0.3">
      <c r="A12" s="32" cm="1">
        <f t="array" ref="A12">IFERROR(INDEX(Control!$C$4:$C$33,SMALL(IF(Control!$B$4:$B$33="Sí",ROW(Control!$B$4:$B$33)),1)-3)-INDEX(Control!$D$4:$D$33,SMALL(IF(Control!$B$4:$B$33="Sí",ROW(Control!$B$4:$B$33)),1)-3)+INDEX(Control!$E$4:$E$33,SMALL(IF(Control!$B$4:$B$33="Sí",ROW(Control!$B$4:$B$33)),1)-3)-SUM(INDEX(Control!$F$4:M$33,SMALL(IF(Control!$B$4:$B$33="Sí",ROW(Control!$B$4:$B$33)),1)-3,0)),"")</f>
        <v>0</v>
      </c>
      <c r="B12" s="46" t="str" cm="1">
        <f t="array" ref="B12">IFERROR(INDEX(Control!$A$4:$A$33,SMALL(IF(Control!$B$4:$B$33="Sí",ROW(Control!$B$4:$B$33)),1)-3)&amp;IF(INDEX(Configuración!$C$10:$C$39,SMALL(IF(Control!$B$4:$B$33="Sí",ROW(Control!$B$4:$B$33)),1)-3)="Sí"," (solo para Enseñanzas Profesionales)",""),"")</f>
        <v>ACORDEÓN</v>
      </c>
      <c r="C12" s="47"/>
      <c r="D12" s="47"/>
      <c r="E12" s="47"/>
      <c r="F12" s="47"/>
      <c r="G12" s="47"/>
      <c r="H12" s="47"/>
      <c r="I12" s="47"/>
      <c r="J12" s="47"/>
      <c r="K12" s="47"/>
      <c r="L12" s="47"/>
    </row>
    <row r="13" spans="1:12" ht="22" customHeight="1" x14ac:dyDescent="0.3">
      <c r="A13" s="33" cm="1">
        <f t="array" ref="A13">IFERROR(INDEX(Control!$C$4:$C$33,SMALL(IF(Control!$B$4:$B$33="Sí",ROW(Control!$B$4:$B$33)),2)-3)-INDEX(Control!$D$4:$D$33,SMALL(IF(Control!$B$4:$B$33="Sí",ROW(Control!$B$4:$B$33)),2)-3)+INDEX(Control!$E$4:$E$33,SMALL(IF(Control!$B$4:$B$33="Sí",ROW(Control!$B$4:$B$33)),2)-3)-SUM(INDEX(Control!$F$4:M$33,SMALL(IF(Control!$B$4:$B$33="Sí",ROW(Control!$B$4:$B$33)),2)-3,0)),"")</f>
        <v>0</v>
      </c>
      <c r="B13" s="48" t="str" cm="1">
        <f t="array" ref="B13">IFERROR(INDEX(Control!$A$4:$A$33,SMALL(IF(Control!$B$4:$B$33="Sí",ROW(Control!$B$4:$B$33)),2)-3)&amp;IF(INDEX(Configuración!$C$10:$C$39,SMALL(IF(Control!$B$4:$B$33="Sí",ROW(Control!$B$4:$B$33)),2)-3)="Sí"," (solo para Enseñanzas Profesionales)",""),"")</f>
        <v>ARPA</v>
      </c>
      <c r="C13" s="49"/>
      <c r="D13" s="49"/>
      <c r="E13" s="49"/>
      <c r="F13" s="49"/>
      <c r="G13" s="49"/>
      <c r="H13" s="49"/>
      <c r="I13" s="49"/>
      <c r="J13" s="49"/>
      <c r="K13" s="49"/>
      <c r="L13" s="49"/>
    </row>
    <row r="14" spans="1:12" ht="22" customHeight="1" x14ac:dyDescent="0.3">
      <c r="A14" s="32" cm="1">
        <f t="array" ref="A14">IFERROR(INDEX(Control!$C$4:$C$33,SMALL(IF(Control!$B$4:$B$33="Sí",ROW(Control!$B$4:$B$33)),3)-3)-INDEX(Control!$D$4:$D$33,SMALL(IF(Control!$B$4:$B$33="Sí",ROW(Control!$B$4:$B$33)),3)-3)+INDEX(Control!$E$4:$E$33,SMALL(IF(Control!$B$4:$B$33="Sí",ROW(Control!$B$4:$B$33)),3)-3)-SUM(INDEX(Control!$F$4:M$33,SMALL(IF(Control!$B$4:$B$33="Sí",ROW(Control!$B$4:$B$33)),3)-3,0)),"")</f>
        <v>0</v>
      </c>
      <c r="B14" s="46" t="str" cm="1">
        <f t="array" ref="B14">IFERROR(INDEX(Control!$A$4:$A$33,SMALL(IF(Control!$B$4:$B$33="Sí",ROW(Control!$B$4:$B$33)),3)-3)&amp;IF(INDEX(Configuración!$C$10:$C$39,SMALL(IF(Control!$B$4:$B$33="Sí",ROW(Control!$B$4:$B$33)),3)-3)="Sí"," (solo para Enseñanzas Profesionales)",""),"")</f>
        <v>BAJO ELÉCTRICO</v>
      </c>
      <c r="C14" s="47"/>
      <c r="D14" s="47"/>
      <c r="E14" s="47"/>
      <c r="F14" s="47"/>
      <c r="G14" s="47"/>
      <c r="H14" s="47"/>
      <c r="I14" s="47"/>
      <c r="J14" s="47"/>
      <c r="K14" s="47"/>
      <c r="L14" s="47"/>
    </row>
    <row r="15" spans="1:12" ht="22" customHeight="1" x14ac:dyDescent="0.3">
      <c r="A15" s="33" cm="1">
        <f t="array" ref="A15">IFERROR(INDEX(Control!$C$4:$C$33,SMALL(IF(Control!$B$4:$B$33="Sí",ROW(Control!$B$4:$B$33)),4)-3)-INDEX(Control!$D$4:$D$33,SMALL(IF(Control!$B$4:$B$33="Sí",ROW(Control!$B$4:$B$33)),4)-3)+INDEX(Control!$E$4:$E$33,SMALL(IF(Control!$B$4:$B$33="Sí",ROW(Control!$B$4:$B$33)),4)-3)-SUM(INDEX(Control!$F$4:M$33,SMALL(IF(Control!$B$4:$B$33="Sí",ROW(Control!$B$4:$B$33)),4)-3,0)),"")</f>
        <v>0</v>
      </c>
      <c r="B15" s="48" t="str" cm="1">
        <f t="array" ref="B15">IFERROR(INDEX(Control!$A$4:$A$33,SMALL(IF(Control!$B$4:$B$33="Sí",ROW(Control!$B$4:$B$33)),4)-3)&amp;IF(INDEX(Configuración!$C$10:$C$39,SMALL(IF(Control!$B$4:$B$33="Sí",ROW(Control!$B$4:$B$33)),4)-3)="Sí"," (solo para Enseñanzas Profesionales)",""),"")</f>
        <v>CANTO (solo para Enseñanzas Profesionales)</v>
      </c>
      <c r="C15" s="49"/>
      <c r="D15" s="49"/>
      <c r="E15" s="49"/>
      <c r="F15" s="49"/>
      <c r="G15" s="49"/>
      <c r="H15" s="49"/>
      <c r="I15" s="49"/>
      <c r="J15" s="49"/>
      <c r="K15" s="49"/>
      <c r="L15" s="49"/>
    </row>
    <row r="16" spans="1:12" ht="22" customHeight="1" x14ac:dyDescent="0.3">
      <c r="A16" s="32" cm="1">
        <f t="array" ref="A16">IFERROR(INDEX(Control!$C$4:$C$33,SMALL(IF(Control!$B$4:$B$33="Sí",ROW(Control!$B$4:$B$33)),5)-3)-INDEX(Control!$D$4:$D$33,SMALL(IF(Control!$B$4:$B$33="Sí",ROW(Control!$B$4:$B$33)),5)-3)+INDEX(Control!$E$4:$E$33,SMALL(IF(Control!$B$4:$B$33="Sí",ROW(Control!$B$4:$B$33)),5)-3)-SUM(INDEX(Control!$F$4:M$33,SMALL(IF(Control!$B$4:$B$33="Sí",ROW(Control!$B$4:$B$33)),5)-3,0)),"")</f>
        <v>0</v>
      </c>
      <c r="B16" s="46" t="str" cm="1">
        <f t="array" ref="B16">IFERROR(INDEX(Control!$A$4:$A$33,SMALL(IF(Control!$B$4:$B$33="Sí",ROW(Control!$B$4:$B$33)),5)-3)&amp;IF(INDEX(Configuración!$C$10:$C$39,SMALL(IF(Control!$B$4:$B$33="Sí",ROW(Control!$B$4:$B$33)),5)-3)="Sí"," (solo para Enseñanzas Profesionales)",""),"")</f>
        <v>CANTO VALENCIANO</v>
      </c>
      <c r="C16" s="47"/>
      <c r="D16" s="47"/>
      <c r="E16" s="47"/>
      <c r="F16" s="47"/>
      <c r="G16" s="47"/>
      <c r="H16" s="47"/>
      <c r="I16" s="47"/>
      <c r="J16" s="47"/>
      <c r="K16" s="47"/>
      <c r="L16" s="47"/>
    </row>
    <row r="17" spans="1:12" ht="22" customHeight="1" x14ac:dyDescent="0.3">
      <c r="A17" s="33" cm="1">
        <f t="array" ref="A17">IFERROR(INDEX(Control!$C$4:$C$33,SMALL(IF(Control!$B$4:$B$33="Sí",ROW(Control!$B$4:$B$33)),6)-3)-INDEX(Control!$D$4:$D$33,SMALL(IF(Control!$B$4:$B$33="Sí",ROW(Control!$B$4:$B$33)),6)-3)+INDEX(Control!$E$4:$E$33,SMALL(IF(Control!$B$4:$B$33="Sí",ROW(Control!$B$4:$B$33)),6)-3)-SUM(INDEX(Control!$F$4:M$33,SMALL(IF(Control!$B$4:$B$33="Sí",ROW(Control!$B$4:$B$33)),6)-3,0)),"")</f>
        <v>0</v>
      </c>
      <c r="B17" s="48" t="str" cm="1">
        <f t="array" ref="B17">IFERROR(INDEX(Control!$A$4:$A$33,SMALL(IF(Control!$B$4:$B$33="Sí",ROW(Control!$B$4:$B$33)),6)-3)&amp;IF(INDEX(Configuración!$C$10:$C$39,SMALL(IF(Control!$B$4:$B$33="Sí",ROW(Control!$B$4:$B$33)),6)-3)="Sí"," (solo para Enseñanzas Profesionales)",""),"")</f>
        <v>CLARINETE</v>
      </c>
      <c r="C17" s="49"/>
      <c r="D17" s="49"/>
      <c r="E17" s="49"/>
      <c r="F17" s="49"/>
      <c r="G17" s="49"/>
      <c r="H17" s="49"/>
      <c r="I17" s="49"/>
      <c r="J17" s="49"/>
      <c r="K17" s="49"/>
      <c r="L17" s="49"/>
    </row>
    <row r="18" spans="1:12" ht="22" customHeight="1" x14ac:dyDescent="0.3">
      <c r="A18" s="32" cm="1">
        <f t="array" ref="A18">IFERROR(INDEX(Control!$C$4:$C$33,SMALL(IF(Control!$B$4:$B$33="Sí",ROW(Control!$B$4:$B$33)),7)-3)-INDEX(Control!$D$4:$D$33,SMALL(IF(Control!$B$4:$B$33="Sí",ROW(Control!$B$4:$B$33)),7)-3)+INDEX(Control!$E$4:$E$33,SMALL(IF(Control!$B$4:$B$33="Sí",ROW(Control!$B$4:$B$33)),7)-3)-SUM(INDEX(Control!$F$4:M$33,SMALL(IF(Control!$B$4:$B$33="Sí",ROW(Control!$B$4:$B$33)),7)-3,0)),"")</f>
        <v>0</v>
      </c>
      <c r="B18" s="46" t="str" cm="1">
        <f t="array" ref="B18">IFERROR(INDEX(Control!$A$4:$A$33,SMALL(IF(Control!$B$4:$B$33="Sí",ROW(Control!$B$4:$B$33)),7)-3)&amp;IF(INDEX(Configuración!$C$10:$C$39,SMALL(IF(Control!$B$4:$B$33="Sí",ROW(Control!$B$4:$B$33)),7)-3)="Sí"," (solo para Enseñanzas Profesionales)",""),"")</f>
        <v>CLAVECÍN</v>
      </c>
      <c r="C18" s="47"/>
      <c r="D18" s="47"/>
      <c r="E18" s="47"/>
      <c r="F18" s="47"/>
      <c r="G18" s="47"/>
      <c r="H18" s="47"/>
      <c r="I18" s="47"/>
      <c r="J18" s="47"/>
      <c r="K18" s="47"/>
      <c r="L18" s="47"/>
    </row>
    <row r="19" spans="1:12" ht="22" customHeight="1" x14ac:dyDescent="0.3">
      <c r="A19" s="33" cm="1">
        <f t="array" ref="A19">IFERROR(INDEX(Control!$C$4:$C$33,SMALL(IF(Control!$B$4:$B$33="Sí",ROW(Control!$B$4:$B$33)),8)-3)-INDEX(Control!$D$4:$D$33,SMALL(IF(Control!$B$4:$B$33="Sí",ROW(Control!$B$4:$B$33)),8)-3)+INDEX(Control!$E$4:$E$33,SMALL(IF(Control!$B$4:$B$33="Sí",ROW(Control!$B$4:$B$33)),8)-3)-SUM(INDEX(Control!$F$4:M$33,SMALL(IF(Control!$B$4:$B$33="Sí",ROW(Control!$B$4:$B$33)),8)-3,0)),"")</f>
        <v>0</v>
      </c>
      <c r="B19" s="48" t="str" cm="1">
        <f t="array" ref="B19">IFERROR(INDEX(Control!$A$4:$A$33,SMALL(IF(Control!$B$4:$B$33="Sí",ROW(Control!$B$4:$B$33)),8)-3)&amp;IF(INDEX(Configuración!$C$10:$C$39,SMALL(IF(Control!$B$4:$B$33="Sí",ROW(Control!$B$4:$B$33)),8)-3)="Sí"," (solo para Enseñanzas Profesionales)",""),"")</f>
        <v>CONTRABAJO</v>
      </c>
      <c r="C19" s="49"/>
      <c r="D19" s="49"/>
      <c r="E19" s="49"/>
      <c r="F19" s="49"/>
      <c r="G19" s="49"/>
      <c r="H19" s="49"/>
      <c r="I19" s="49"/>
      <c r="J19" s="49"/>
      <c r="K19" s="49"/>
      <c r="L19" s="49"/>
    </row>
    <row r="20" spans="1:12" ht="22" customHeight="1" x14ac:dyDescent="0.3">
      <c r="A20" s="32" cm="1">
        <f t="array" ref="A20">IFERROR(INDEX(Control!$C$4:$C$33,SMALL(IF(Control!$B$4:$B$33="Sí",ROW(Control!$B$4:$B$33)),9)-3)-INDEX(Control!$D$4:$D$33,SMALL(IF(Control!$B$4:$B$33="Sí",ROW(Control!$B$4:$B$33)),9)-3)+INDEX(Control!$E$4:$E$33,SMALL(IF(Control!$B$4:$B$33="Sí",ROW(Control!$B$4:$B$33)),9)-3)-SUM(INDEX(Control!$F$4:M$33,SMALL(IF(Control!$B$4:$B$33="Sí",ROW(Control!$B$4:$B$33)),9)-3,0)),"")</f>
        <v>0</v>
      </c>
      <c r="B20" s="46" t="str" cm="1">
        <f t="array" ref="B20">IFERROR(INDEX(Control!$A$4:$A$33,SMALL(IF(Control!$B$4:$B$33="Sí",ROW(Control!$B$4:$B$33)),9)-3)&amp;IF(INDEX(Configuración!$C$10:$C$39,SMALL(IF(Control!$B$4:$B$33="Sí",ROW(Control!$B$4:$B$33)),9)-3)="Sí"," (solo para Enseñanzas Profesionales)",""),"")</f>
        <v>CORO</v>
      </c>
      <c r="C20" s="47"/>
      <c r="D20" s="47"/>
      <c r="E20" s="47"/>
      <c r="F20" s="47"/>
      <c r="G20" s="47"/>
      <c r="H20" s="47"/>
      <c r="I20" s="47"/>
      <c r="J20" s="47"/>
      <c r="K20" s="47"/>
      <c r="L20" s="47"/>
    </row>
    <row r="21" spans="1:12" ht="22" customHeight="1" x14ac:dyDescent="0.3">
      <c r="A21" s="33" cm="1">
        <f t="array" ref="A21">IFERROR(INDEX(Control!$C$4:$C$33,SMALL(IF(Control!$B$4:$B$33="Sí",ROW(Control!$B$4:$B$33)),10)-3)-INDEX(Control!$D$4:$D$33,SMALL(IF(Control!$B$4:$B$33="Sí",ROW(Control!$B$4:$B$33)),10)-3)+INDEX(Control!$E$4:$E$33,SMALL(IF(Control!$B$4:$B$33="Sí",ROW(Control!$B$4:$B$33)),10)-3)-SUM(INDEX(Control!$F$4:M$33,SMALL(IF(Control!$B$4:$B$33="Sí",ROW(Control!$B$4:$B$33)),10)-3,0)),"")</f>
        <v>0</v>
      </c>
      <c r="B21" s="48" t="str" cm="1">
        <f t="array" ref="B21">IFERROR(INDEX(Control!$A$4:$A$33,SMALL(IF(Control!$B$4:$B$33="Sí",ROW(Control!$B$4:$B$33)),10)-3)&amp;IF(INDEX(Configuración!$C$10:$C$39,SMALL(IF(Control!$B$4:$B$33="Sí",ROW(Control!$B$4:$B$33)),10)-3)="Sí"," (solo para Enseñanzas Profesionales)",""),"")</f>
        <v>DULZAINA</v>
      </c>
      <c r="C21" s="49"/>
      <c r="D21" s="49"/>
      <c r="E21" s="49"/>
      <c r="F21" s="49"/>
      <c r="G21" s="49"/>
      <c r="H21" s="49"/>
      <c r="I21" s="49"/>
      <c r="J21" s="49"/>
      <c r="K21" s="49"/>
      <c r="L21" s="49"/>
    </row>
    <row r="22" spans="1:12" ht="22" customHeight="1" x14ac:dyDescent="0.3">
      <c r="A22" s="32" cm="1">
        <f t="array" ref="A22">IFERROR(INDEX(Control!$C$4:$C$33,SMALL(IF(Control!$B$4:$B$33="Sí",ROW(Control!$B$4:$B$33)),11)-3)-INDEX(Control!$D$4:$D$33,SMALL(IF(Control!$B$4:$B$33="Sí",ROW(Control!$B$4:$B$33)),11)-3)+INDEX(Control!$E$4:$E$33,SMALL(IF(Control!$B$4:$B$33="Sí",ROW(Control!$B$4:$B$33)),11)-3)-SUM(INDEX(Control!$F$4:M$33,SMALL(IF(Control!$B$4:$B$33="Sí",ROW(Control!$B$4:$B$33)),11)-3,0)),"")</f>
        <v>0</v>
      </c>
      <c r="B22" s="46" t="str" cm="1">
        <f t="array" ref="B22">IFERROR(INDEX(Control!$A$4:$A$33,SMALL(IF(Control!$B$4:$B$33="Sí",ROW(Control!$B$4:$B$33)),11)-3)&amp;IF(INDEX(Configuración!$C$10:$C$39,SMALL(IF(Control!$B$4:$B$33="Sí",ROW(Control!$B$4:$B$33)),11)-3)="Sí"," (solo para Enseñanzas Profesionales)",""),"")</f>
        <v>FAGOT</v>
      </c>
      <c r="C22" s="47"/>
      <c r="D22" s="47"/>
      <c r="E22" s="47"/>
      <c r="F22" s="47"/>
      <c r="G22" s="47"/>
      <c r="H22" s="47"/>
      <c r="I22" s="47"/>
      <c r="J22" s="47"/>
      <c r="K22" s="47"/>
      <c r="L22" s="47"/>
    </row>
    <row r="23" spans="1:12" ht="22" customHeight="1" x14ac:dyDescent="0.3">
      <c r="A23" s="33" cm="1">
        <f t="array" ref="A23">IFERROR(INDEX(Control!$C$4:$C$33,SMALL(IF(Control!$B$4:$B$33="Sí",ROW(Control!$B$4:$B$33)),12)-3)-INDEX(Control!$D$4:$D$33,SMALL(IF(Control!$B$4:$B$33="Sí",ROW(Control!$B$4:$B$33)),12)-3)+INDEX(Control!$E$4:$E$33,SMALL(IF(Control!$B$4:$B$33="Sí",ROW(Control!$B$4:$B$33)),12)-3)-SUM(INDEX(Control!$F$4:M$33,SMALL(IF(Control!$B$4:$B$33="Sí",ROW(Control!$B$4:$B$33)),12)-3,0)),"")</f>
        <v>0</v>
      </c>
      <c r="B23" s="48" t="str" cm="1">
        <f t="array" ref="B23">IFERROR(INDEX(Control!$A$4:$A$33,SMALL(IF(Control!$B$4:$B$33="Sí",ROW(Control!$B$4:$B$33)),12)-3)&amp;IF(INDEX(Configuración!$C$10:$C$39,SMALL(IF(Control!$B$4:$B$33="Sí",ROW(Control!$B$4:$B$33)),12)-3)="Sí"," (solo para Enseñanzas Profesionales)",""),"")</f>
        <v>FLAUTA</v>
      </c>
      <c r="C23" s="49"/>
      <c r="D23" s="49"/>
      <c r="E23" s="49"/>
      <c r="F23" s="49"/>
      <c r="G23" s="49"/>
      <c r="H23" s="49"/>
      <c r="I23" s="49"/>
      <c r="J23" s="49"/>
      <c r="K23" s="49"/>
      <c r="L23" s="49"/>
    </row>
    <row r="24" spans="1:12" ht="22" customHeight="1" x14ac:dyDescent="0.3">
      <c r="A24" s="32" cm="1">
        <f t="array" ref="A24">IFERROR(INDEX(Control!$C$4:$C$33,SMALL(IF(Control!$B$4:$B$33="Sí",ROW(Control!$B$4:$B$33)),13)-3)-INDEX(Control!$D$4:$D$33,SMALL(IF(Control!$B$4:$B$33="Sí",ROW(Control!$B$4:$B$33)),13)-3)+INDEX(Control!$E$4:$E$33,SMALL(IF(Control!$B$4:$B$33="Sí",ROW(Control!$B$4:$B$33)),13)-3)-SUM(INDEX(Control!$F$4:M$33,SMALL(IF(Control!$B$4:$B$33="Sí",ROW(Control!$B$4:$B$33)),13)-3,0)),"")</f>
        <v>0</v>
      </c>
      <c r="B24" s="46" t="str" cm="1">
        <f t="array" ref="B24">IFERROR(INDEX(Control!$A$4:$A$33,SMALL(IF(Control!$B$4:$B$33="Sí",ROW(Control!$B$4:$B$33)),13)-3)&amp;IF(INDEX(Configuración!$C$10:$C$39,SMALL(IF(Control!$B$4:$B$33="Sí",ROW(Control!$B$4:$B$33)),13)-3)="Sí"," (solo para Enseñanzas Profesionales)",""),"")</f>
        <v>FLAUTA DE PICO</v>
      </c>
      <c r="C24" s="47"/>
      <c r="D24" s="47"/>
      <c r="E24" s="47"/>
      <c r="F24" s="47"/>
      <c r="G24" s="47"/>
      <c r="H24" s="47"/>
      <c r="I24" s="47"/>
      <c r="J24" s="47"/>
      <c r="K24" s="47"/>
      <c r="L24" s="47"/>
    </row>
    <row r="25" spans="1:12" ht="22" customHeight="1" x14ac:dyDescent="0.3">
      <c r="A25" s="33" cm="1">
        <f t="array" ref="A25">IFERROR(INDEX(Control!$C$4:$C$33,SMALL(IF(Control!$B$4:$B$33="Sí",ROW(Control!$B$4:$B$33)),14)-3)-INDEX(Control!$D$4:$D$33,SMALL(IF(Control!$B$4:$B$33="Sí",ROW(Control!$B$4:$B$33)),14)-3)+INDEX(Control!$E$4:$E$33,SMALL(IF(Control!$B$4:$B$33="Sí",ROW(Control!$B$4:$B$33)),14)-3)-SUM(INDEX(Control!$F$4:M$33,SMALL(IF(Control!$B$4:$B$33="Sí",ROW(Control!$B$4:$B$33)),14)-3,0)),"")</f>
        <v>0</v>
      </c>
      <c r="B25" s="48" t="str" cm="1">
        <f t="array" ref="B25">IFERROR(INDEX(Control!$A$4:$A$33,SMALL(IF(Control!$B$4:$B$33="Sí",ROW(Control!$B$4:$B$33)),14)-3)&amp;IF(INDEX(Configuración!$C$10:$C$39,SMALL(IF(Control!$B$4:$B$33="Sí",ROW(Control!$B$4:$B$33)),14)-3)="Sí"," (solo para Enseñanzas Profesionales)",""),"")</f>
        <v>GUITARRA</v>
      </c>
      <c r="C25" s="49"/>
      <c r="D25" s="49"/>
      <c r="E25" s="49"/>
      <c r="F25" s="49"/>
      <c r="G25" s="49"/>
      <c r="H25" s="49"/>
      <c r="I25" s="49"/>
      <c r="J25" s="49"/>
      <c r="K25" s="49"/>
      <c r="L25" s="49"/>
    </row>
    <row r="26" spans="1:12" ht="22" customHeight="1" x14ac:dyDescent="0.3">
      <c r="A26" s="32" cm="1">
        <f t="array" ref="A26">IFERROR(INDEX(Control!$C$4:$C$33,SMALL(IF(Control!$B$4:$B$33="Sí",ROW(Control!$B$4:$B$33)),15)-3)-INDEX(Control!$D$4:$D$33,SMALL(IF(Control!$B$4:$B$33="Sí",ROW(Control!$B$4:$B$33)),15)-3)+INDEX(Control!$E$4:$E$33,SMALL(IF(Control!$B$4:$B$33="Sí",ROW(Control!$B$4:$B$33)),15)-3)-SUM(INDEX(Control!$F$4:M$33,SMALL(IF(Control!$B$4:$B$33="Sí",ROW(Control!$B$4:$B$33)),15)-3,0)),"")</f>
        <v>0</v>
      </c>
      <c r="B26" s="46" t="str" cm="1">
        <f t="array" ref="B26">IFERROR(INDEX(Control!$A$4:$A$33,SMALL(IF(Control!$B$4:$B$33="Sí",ROW(Control!$B$4:$B$33)),15)-3)&amp;IF(INDEX(Configuración!$C$10:$C$39,SMALL(IF(Control!$B$4:$B$33="Sí",ROW(Control!$B$4:$B$33)),15)-3)="Sí"," (solo para Enseñanzas Profesionales)",""),"")</f>
        <v>GUITARRA ELÉCTRICA</v>
      </c>
      <c r="C26" s="47"/>
      <c r="D26" s="47"/>
      <c r="E26" s="47"/>
      <c r="F26" s="47"/>
      <c r="G26" s="47"/>
      <c r="H26" s="47"/>
      <c r="I26" s="47"/>
      <c r="J26" s="47"/>
      <c r="K26" s="47"/>
      <c r="L26" s="47"/>
    </row>
    <row r="27" spans="1:12" ht="22" customHeight="1" x14ac:dyDescent="0.3">
      <c r="A27" s="33" cm="1">
        <f t="array" ref="A27">IFERROR(INDEX(Control!$C$4:$C$33,SMALL(IF(Control!$B$4:$B$33="Sí",ROW(Control!$B$4:$B$33)),16)-3)-INDEX(Control!$D$4:$D$33,SMALL(IF(Control!$B$4:$B$33="Sí",ROW(Control!$B$4:$B$33)),16)-3)+INDEX(Control!$E$4:$E$33,SMALL(IF(Control!$B$4:$B$33="Sí",ROW(Control!$B$4:$B$33)),16)-3)-SUM(INDEX(Control!$F$4:M$33,SMALL(IF(Control!$B$4:$B$33="Sí",ROW(Control!$B$4:$B$33)),16)-3,0)),"")</f>
        <v>0</v>
      </c>
      <c r="B27" s="48" t="str" cm="1">
        <f t="array" ref="B27">IFERROR(INDEX(Control!$A$4:$A$33,SMALL(IF(Control!$B$4:$B$33="Sí",ROW(Control!$B$4:$B$33)),16)-3)&amp;IF(INDEX(Configuración!$C$10:$C$39,SMALL(IF(Control!$B$4:$B$33="Sí",ROW(Control!$B$4:$B$33)),16)-3)="Sí"," (solo para Enseñanzas Profesionales)",""),"")</f>
        <v>INSTRUMENTOS DE CUERDA PULSADA DEL RENACIMIENTO Y BARROCO</v>
      </c>
      <c r="C27" s="49"/>
      <c r="D27" s="49"/>
      <c r="E27" s="49"/>
      <c r="F27" s="49"/>
      <c r="G27" s="49"/>
      <c r="H27" s="49"/>
      <c r="I27" s="49"/>
      <c r="J27" s="49"/>
      <c r="K27" s="49"/>
      <c r="L27" s="49"/>
    </row>
    <row r="28" spans="1:12" ht="22" customHeight="1" x14ac:dyDescent="0.3">
      <c r="A28" s="32" cm="1">
        <f t="array" ref="A28">IFERROR(INDEX(Control!$C$4:$C$33,SMALL(IF(Control!$B$4:$B$33="Sí",ROW(Control!$B$4:$B$33)),17)-3)-INDEX(Control!$D$4:$D$33,SMALL(IF(Control!$B$4:$B$33="Sí",ROW(Control!$B$4:$B$33)),17)-3)+INDEX(Control!$E$4:$E$33,SMALL(IF(Control!$B$4:$B$33="Sí",ROW(Control!$B$4:$B$33)),17)-3)-SUM(INDEX(Control!$F$4:M$33,SMALL(IF(Control!$B$4:$B$33="Sí",ROW(Control!$B$4:$B$33)),17)-3,0)),"")</f>
        <v>0</v>
      </c>
      <c r="B28" s="46" t="str" cm="1">
        <f t="array" ref="B28">IFERROR(INDEX(Control!$A$4:$A$33,SMALL(IF(Control!$B$4:$B$33="Sí",ROW(Control!$B$4:$B$33)),17)-3)&amp;IF(INDEX(Configuración!$C$10:$C$39,SMALL(IF(Control!$B$4:$B$33="Sí",ROW(Control!$B$4:$B$33)),17)-3)="Sí"," (solo para Enseñanzas Profesionales)",""),"")</f>
        <v>INSTRUMENTOS DE PLECTRO</v>
      </c>
      <c r="C28" s="47"/>
      <c r="D28" s="47"/>
      <c r="E28" s="47"/>
      <c r="F28" s="47"/>
      <c r="G28" s="47"/>
      <c r="H28" s="47"/>
      <c r="I28" s="47"/>
      <c r="J28" s="47"/>
      <c r="K28" s="47"/>
      <c r="L28" s="47"/>
    </row>
    <row r="29" spans="1:12" ht="22" customHeight="1" x14ac:dyDescent="0.3">
      <c r="A29" s="33" cm="1">
        <f t="array" ref="A29">IFERROR(INDEX(Control!$C$4:$C$33,SMALL(IF(Control!$B$4:$B$33="Sí",ROW(Control!$B$4:$B$33)),18)-3)-INDEX(Control!$D$4:$D$33,SMALL(IF(Control!$B$4:$B$33="Sí",ROW(Control!$B$4:$B$33)),18)-3)+INDEX(Control!$E$4:$E$33,SMALL(IF(Control!$B$4:$B$33="Sí",ROW(Control!$B$4:$B$33)),18)-3)-SUM(INDEX(Control!$F$4:M$33,SMALL(IF(Control!$B$4:$B$33="Sí",ROW(Control!$B$4:$B$33)),18)-3,0)),"")</f>
        <v>0</v>
      </c>
      <c r="B29" s="48" t="str" cm="1">
        <f t="array" ref="B29">IFERROR(INDEX(Control!$A$4:$A$33,SMALL(IF(Control!$B$4:$B$33="Sí",ROW(Control!$B$4:$B$33)),18)-3)&amp;IF(INDEX(Configuración!$C$10:$C$39,SMALL(IF(Control!$B$4:$B$33="Sí",ROW(Control!$B$4:$B$33)),18)-3)="Sí"," (solo para Enseñanzas Profesionales)",""),"")</f>
        <v>OBOE</v>
      </c>
      <c r="C29" s="49"/>
      <c r="D29" s="49"/>
      <c r="E29" s="49"/>
      <c r="F29" s="49"/>
      <c r="G29" s="49"/>
      <c r="H29" s="49"/>
      <c r="I29" s="49"/>
      <c r="J29" s="49"/>
      <c r="K29" s="49"/>
      <c r="L29" s="49"/>
    </row>
    <row r="30" spans="1:12" ht="22" customHeight="1" x14ac:dyDescent="0.3">
      <c r="A30" s="32" cm="1">
        <f t="array" ref="A30">IFERROR(INDEX(Control!$C$4:$C$33,SMALL(IF(Control!$B$4:$B$33="Sí",ROW(Control!$B$4:$B$33)),19)-3)-INDEX(Control!$D$4:$D$33,SMALL(IF(Control!$B$4:$B$33="Sí",ROW(Control!$B$4:$B$33)),19)-3)+INDEX(Control!$E$4:$E$33,SMALL(IF(Control!$B$4:$B$33="Sí",ROW(Control!$B$4:$B$33)),19)-3)-SUM(INDEX(Control!$F$4:M$33,SMALL(IF(Control!$B$4:$B$33="Sí",ROW(Control!$B$4:$B$33)),19)-3,0)),"")</f>
        <v>0</v>
      </c>
      <c r="B30" s="46" t="str" cm="1">
        <f t="array" ref="B30">IFERROR(INDEX(Control!$A$4:$A$33,SMALL(IF(Control!$B$4:$B$33="Sí",ROW(Control!$B$4:$B$33)),19)-3)&amp;IF(INDEX(Configuración!$C$10:$C$39,SMALL(IF(Control!$B$4:$B$33="Sí",ROW(Control!$B$4:$B$33)),19)-3)="Sí"," (solo para Enseñanzas Profesionales)",""),"")</f>
        <v>ÓRGANO</v>
      </c>
      <c r="C30" s="47"/>
      <c r="D30" s="47"/>
      <c r="E30" s="47"/>
      <c r="F30" s="47"/>
      <c r="G30" s="47"/>
      <c r="H30" s="47"/>
      <c r="I30" s="47"/>
      <c r="J30" s="47"/>
      <c r="K30" s="47"/>
      <c r="L30" s="47"/>
    </row>
    <row r="31" spans="1:12" ht="22" customHeight="1" x14ac:dyDescent="0.3">
      <c r="A31" s="33" cm="1">
        <f t="array" ref="A31">IFERROR(INDEX(Control!$C$4:$C$33,SMALL(IF(Control!$B$4:$B$33="Sí",ROW(Control!$B$4:$B$33)),20)-3)-INDEX(Control!$D$4:$D$33,SMALL(IF(Control!$B$4:$B$33="Sí",ROW(Control!$B$4:$B$33)),20)-3)+INDEX(Control!$E$4:$E$33,SMALL(IF(Control!$B$4:$B$33="Sí",ROW(Control!$B$4:$B$33)),20)-3)-SUM(INDEX(Control!$F$4:M$33,SMALL(IF(Control!$B$4:$B$33="Sí",ROW(Control!$B$4:$B$33)),20)-3,0)),"")</f>
        <v>0</v>
      </c>
      <c r="B31" s="48" t="str" cm="1">
        <f t="array" ref="B31">IFERROR(INDEX(Control!$A$4:$A$33,SMALL(IF(Control!$B$4:$B$33="Sí",ROW(Control!$B$4:$B$33)),20)-3)&amp;IF(INDEX(Configuración!$C$10:$C$39,SMALL(IF(Control!$B$4:$B$33="Sí",ROW(Control!$B$4:$B$33)),20)-3)="Sí"," (solo para Enseñanzas Profesionales)",""),"")</f>
        <v>PERCUSIÓN</v>
      </c>
      <c r="C31" s="49"/>
      <c r="D31" s="49"/>
      <c r="E31" s="49"/>
      <c r="F31" s="49"/>
      <c r="G31" s="49"/>
      <c r="H31" s="49"/>
      <c r="I31" s="49"/>
      <c r="J31" s="49"/>
      <c r="K31" s="49"/>
      <c r="L31" s="49"/>
    </row>
    <row r="32" spans="1:12" ht="22" customHeight="1" x14ac:dyDescent="0.3">
      <c r="A32" s="32" cm="1">
        <f t="array" ref="A32">IFERROR(INDEX(Control!$C$4:$C$33,SMALL(IF(Control!$B$4:$B$33="Sí",ROW(Control!$B$4:$B$33)),21)-3)-INDEX(Control!$D$4:$D$33,SMALL(IF(Control!$B$4:$B$33="Sí",ROW(Control!$B$4:$B$33)),21)-3)+INDEX(Control!$E$4:$E$33,SMALL(IF(Control!$B$4:$B$33="Sí",ROW(Control!$B$4:$B$33)),21)-3)-SUM(INDEX(Control!$F$4:M$33,SMALL(IF(Control!$B$4:$B$33="Sí",ROW(Control!$B$4:$B$33)),21)-3,0)),"")</f>
        <v>0</v>
      </c>
      <c r="B32" s="46" t="str" cm="1">
        <f t="array" ref="B32">IFERROR(INDEX(Control!$A$4:$A$33,SMALL(IF(Control!$B$4:$B$33="Sí",ROW(Control!$B$4:$B$33)),21)-3)&amp;IF(INDEX(Configuración!$C$10:$C$39,SMALL(IF(Control!$B$4:$B$33="Sí",ROW(Control!$B$4:$B$33)),21)-3)="Sí"," (solo para Enseñanzas Profesionales)",""),"")</f>
        <v>PIANO</v>
      </c>
      <c r="C32" s="47"/>
      <c r="D32" s="47"/>
      <c r="E32" s="47"/>
      <c r="F32" s="47"/>
      <c r="G32" s="47"/>
      <c r="H32" s="47"/>
      <c r="I32" s="47"/>
      <c r="J32" s="47"/>
      <c r="K32" s="47"/>
      <c r="L32" s="47"/>
    </row>
    <row r="33" spans="1:12" ht="22" customHeight="1" x14ac:dyDescent="0.3">
      <c r="A33" s="33" cm="1">
        <f t="array" ref="A33">IFERROR(INDEX(Control!$C$4:$C$33,SMALL(IF(Control!$B$4:$B$33="Sí",ROW(Control!$B$4:$B$33)),22)-3)-INDEX(Control!$D$4:$D$33,SMALL(IF(Control!$B$4:$B$33="Sí",ROW(Control!$B$4:$B$33)),22)-3)+INDEX(Control!$E$4:$E$33,SMALL(IF(Control!$B$4:$B$33="Sí",ROW(Control!$B$4:$B$33)),22)-3)-SUM(INDEX(Control!$F$4:M$33,SMALL(IF(Control!$B$4:$B$33="Sí",ROW(Control!$B$4:$B$33)),22)-3,0)),"")</f>
        <v>0</v>
      </c>
      <c r="B33" s="48" t="str" cm="1">
        <f t="array" ref="B33">IFERROR(INDEX(Control!$A$4:$A$33,SMALL(IF(Control!$B$4:$B$33="Sí",ROW(Control!$B$4:$B$33)),22)-3)&amp;IF(INDEX(Configuración!$C$10:$C$39,SMALL(IF(Control!$B$4:$B$33="Sí",ROW(Control!$B$4:$B$33)),22)-3)="Sí"," (solo para Enseñanzas Profesionales)",""),"")</f>
        <v>SAXOFÓN</v>
      </c>
      <c r="C33" s="49"/>
      <c r="D33" s="49"/>
      <c r="E33" s="49"/>
      <c r="F33" s="49"/>
      <c r="G33" s="49"/>
      <c r="H33" s="49"/>
      <c r="I33" s="49"/>
      <c r="J33" s="49"/>
      <c r="K33" s="49"/>
      <c r="L33" s="49"/>
    </row>
    <row r="34" spans="1:12" ht="22" customHeight="1" x14ac:dyDescent="0.3">
      <c r="A34" s="32" cm="1">
        <f t="array" ref="A34">IFERROR(INDEX(Control!$C$4:$C$33,SMALL(IF(Control!$B$4:$B$33="Sí",ROW(Control!$B$4:$B$33)),23)-3)-INDEX(Control!$D$4:$D$33,SMALL(IF(Control!$B$4:$B$33="Sí",ROW(Control!$B$4:$B$33)),23)-3)+INDEX(Control!$E$4:$E$33,SMALL(IF(Control!$B$4:$B$33="Sí",ROW(Control!$B$4:$B$33)),23)-3)-SUM(INDEX(Control!$F$4:M$33,SMALL(IF(Control!$B$4:$B$33="Sí",ROW(Control!$B$4:$B$33)),23)-3,0)),"")</f>
        <v>0</v>
      </c>
      <c r="B34" s="46" t="str" cm="1">
        <f t="array" ref="B34">IFERROR(INDEX(Control!$A$4:$A$33,SMALL(IF(Control!$B$4:$B$33="Sí",ROW(Control!$B$4:$B$33)),23)-3)&amp;IF(INDEX(Configuración!$C$10:$C$39,SMALL(IF(Control!$B$4:$B$33="Sí",ROW(Control!$B$4:$B$33)),23)-3)="Sí"," (solo para Enseñanzas Profesionales)",""),"")</f>
        <v>TROMBÓN</v>
      </c>
      <c r="C34" s="47"/>
      <c r="D34" s="47"/>
      <c r="E34" s="47"/>
      <c r="F34" s="47"/>
      <c r="G34" s="47"/>
      <c r="H34" s="47"/>
      <c r="I34" s="47"/>
      <c r="J34" s="47"/>
      <c r="K34" s="47"/>
      <c r="L34" s="47"/>
    </row>
    <row r="35" spans="1:12" ht="22" customHeight="1" x14ac:dyDescent="0.3">
      <c r="A35" s="33" cm="1">
        <f t="array" ref="A35">IFERROR(INDEX(Control!$C$4:$C$33,SMALL(IF(Control!$B$4:$B$33="Sí",ROW(Control!$B$4:$B$33)),24)-3)-INDEX(Control!$D$4:$D$33,SMALL(IF(Control!$B$4:$B$33="Sí",ROW(Control!$B$4:$B$33)),24)-3)+INDEX(Control!$E$4:$E$33,SMALL(IF(Control!$B$4:$B$33="Sí",ROW(Control!$B$4:$B$33)),24)-3)-SUM(INDEX(Control!$F$4:M$33,SMALL(IF(Control!$B$4:$B$33="Sí",ROW(Control!$B$4:$B$33)),24)-3,0)),"")</f>
        <v>0</v>
      </c>
      <c r="B35" s="48" t="str" cm="1">
        <f t="array" ref="B35">IFERROR(INDEX(Control!$A$4:$A$33,SMALL(IF(Control!$B$4:$B$33="Sí",ROW(Control!$B$4:$B$33)),24)-3)&amp;IF(INDEX(Configuración!$C$10:$C$39,SMALL(IF(Control!$B$4:$B$33="Sí",ROW(Control!$B$4:$B$33)),24)-3)="Sí"," (solo para Enseñanzas Profesionales)",""),"")</f>
        <v>TROMPA</v>
      </c>
      <c r="C35" s="49"/>
      <c r="D35" s="49"/>
      <c r="E35" s="49"/>
      <c r="F35" s="49"/>
      <c r="G35" s="49"/>
      <c r="H35" s="49"/>
      <c r="I35" s="49"/>
      <c r="J35" s="49"/>
      <c r="K35" s="49"/>
      <c r="L35" s="49"/>
    </row>
    <row r="36" spans="1:12" ht="22" customHeight="1" x14ac:dyDescent="0.3">
      <c r="A36" s="32" cm="1">
        <f t="array" ref="A36">IFERROR(INDEX(Control!$C$4:$C$33,SMALL(IF(Control!$B$4:$B$33="Sí",ROW(Control!$B$4:$B$33)),25)-3)-INDEX(Control!$D$4:$D$33,SMALL(IF(Control!$B$4:$B$33="Sí",ROW(Control!$B$4:$B$33)),25)-3)+INDEX(Control!$E$4:$E$33,SMALL(IF(Control!$B$4:$B$33="Sí",ROW(Control!$B$4:$B$33)),25)-3)-SUM(INDEX(Control!$F$4:M$33,SMALL(IF(Control!$B$4:$B$33="Sí",ROW(Control!$B$4:$B$33)),25)-3,0)),"")</f>
        <v>0</v>
      </c>
      <c r="B36" s="46" t="str" cm="1">
        <f t="array" ref="B36">IFERROR(INDEX(Control!$A$4:$A$33,SMALL(IF(Control!$B$4:$B$33="Sí",ROW(Control!$B$4:$B$33)),25)-3)&amp;IF(INDEX(Configuración!$C$10:$C$39,SMALL(IF(Control!$B$4:$B$33="Sí",ROW(Control!$B$4:$B$33)),25)-3)="Sí"," (solo para Enseñanzas Profesionales)",""),"")</f>
        <v>TROMPETA</v>
      </c>
      <c r="C36" s="47"/>
      <c r="D36" s="47"/>
      <c r="E36" s="47"/>
      <c r="F36" s="47"/>
      <c r="G36" s="47"/>
      <c r="H36" s="47"/>
      <c r="I36" s="47"/>
      <c r="J36" s="47"/>
      <c r="K36" s="47"/>
      <c r="L36" s="47"/>
    </row>
    <row r="37" spans="1:12" ht="22" customHeight="1" x14ac:dyDescent="0.3">
      <c r="A37" s="33" cm="1">
        <f t="array" ref="A37">IFERROR(INDEX(Control!$C$4:$C$33,SMALL(IF(Control!$B$4:$B$33="Sí",ROW(Control!$B$4:$B$33)),26)-3)-INDEX(Control!$D$4:$D$33,SMALL(IF(Control!$B$4:$B$33="Sí",ROW(Control!$B$4:$B$33)),26)-3)+INDEX(Control!$E$4:$E$33,SMALL(IF(Control!$B$4:$B$33="Sí",ROW(Control!$B$4:$B$33)),26)-3)-SUM(INDEX(Control!$F$4:M$33,SMALL(IF(Control!$B$4:$B$33="Sí",ROW(Control!$B$4:$B$33)),26)-3,0)),"")</f>
        <v>0</v>
      </c>
      <c r="B37" s="48" t="str" cm="1">
        <f t="array" ref="B37">IFERROR(INDEX(Control!$A$4:$A$33,SMALL(IF(Control!$B$4:$B$33="Sí",ROW(Control!$B$4:$B$33)),26)-3)&amp;IF(INDEX(Configuración!$C$10:$C$39,SMALL(IF(Control!$B$4:$B$33="Sí",ROW(Control!$B$4:$B$33)),26)-3)="Sí"," (solo para Enseñanzas Profesionales)",""),"")</f>
        <v>TUBA</v>
      </c>
      <c r="C37" s="49"/>
      <c r="D37" s="49"/>
      <c r="E37" s="49"/>
      <c r="F37" s="49"/>
      <c r="G37" s="49"/>
      <c r="H37" s="49"/>
      <c r="I37" s="49"/>
      <c r="J37" s="49"/>
      <c r="K37" s="49"/>
      <c r="L37" s="49"/>
    </row>
    <row r="38" spans="1:12" ht="22" customHeight="1" x14ac:dyDescent="0.3">
      <c r="A38" s="32" cm="1">
        <f t="array" ref="A38">IFERROR(INDEX(Control!$C$4:$C$33,SMALL(IF(Control!$B$4:$B$33="Sí",ROW(Control!$B$4:$B$33)),27)-3)-INDEX(Control!$D$4:$D$33,SMALL(IF(Control!$B$4:$B$33="Sí",ROW(Control!$B$4:$B$33)),27)-3)+INDEX(Control!$E$4:$E$33,SMALL(IF(Control!$B$4:$B$33="Sí",ROW(Control!$B$4:$B$33)),27)-3)-SUM(INDEX(Control!$F$4:M$33,SMALL(IF(Control!$B$4:$B$33="Sí",ROW(Control!$B$4:$B$33)),27)-3,0)),"")</f>
        <v>0</v>
      </c>
      <c r="B38" s="46" t="str" cm="1">
        <f t="array" ref="B38">IFERROR(INDEX(Control!$A$4:$A$33,SMALL(IF(Control!$B$4:$B$33="Sí",ROW(Control!$B$4:$B$33)),27)-3)&amp;IF(INDEX(Configuración!$C$10:$C$39,SMALL(IF(Control!$B$4:$B$33="Sí",ROW(Control!$B$4:$B$33)),27)-3)="Sí"," (solo para Enseñanzas Profesionales)",""),"")</f>
        <v>VIOLA</v>
      </c>
      <c r="C38" s="47"/>
      <c r="D38" s="47"/>
      <c r="E38" s="47"/>
      <c r="F38" s="47"/>
      <c r="G38" s="47"/>
      <c r="H38" s="47"/>
      <c r="I38" s="47"/>
      <c r="J38" s="47"/>
      <c r="K38" s="47"/>
      <c r="L38" s="47"/>
    </row>
    <row r="39" spans="1:12" ht="22" customHeight="1" x14ac:dyDescent="0.3">
      <c r="A39" s="33" cm="1">
        <f t="array" ref="A39">IFERROR(INDEX(Control!$C$4:$C$33,SMALL(IF(Control!$B$4:$B$33="Sí",ROW(Control!$B$4:$B$33)),28)-3)-INDEX(Control!$D$4:$D$33,SMALL(IF(Control!$B$4:$B$33="Sí",ROW(Control!$B$4:$B$33)),28)-3)+INDEX(Control!$E$4:$E$33,SMALL(IF(Control!$B$4:$B$33="Sí",ROW(Control!$B$4:$B$33)),28)-3)-SUM(INDEX(Control!$F$4:M$33,SMALL(IF(Control!$B$4:$B$33="Sí",ROW(Control!$B$4:$B$33)),28)-3,0)),"")</f>
        <v>0</v>
      </c>
      <c r="B39" s="48" t="str" cm="1">
        <f t="array" ref="B39">IFERROR(INDEX(Control!$A$4:$A$33,SMALL(IF(Control!$B$4:$B$33="Sí",ROW(Control!$B$4:$B$33)),28)-3)&amp;IF(INDEX(Configuración!$C$10:$C$39,SMALL(IF(Control!$B$4:$B$33="Sí",ROW(Control!$B$4:$B$33)),28)-3)="Sí"," (solo para Enseñanzas Profesionales)",""),"")</f>
        <v>VIOLA DA GAMBA</v>
      </c>
      <c r="C39" s="49"/>
      <c r="D39" s="49"/>
      <c r="E39" s="49"/>
      <c r="F39" s="49"/>
      <c r="G39" s="49"/>
      <c r="H39" s="49"/>
      <c r="I39" s="49"/>
      <c r="J39" s="49"/>
      <c r="K39" s="49"/>
      <c r="L39" s="49"/>
    </row>
    <row r="40" spans="1:12" ht="22" customHeight="1" x14ac:dyDescent="0.3">
      <c r="A40" s="32" cm="1">
        <f t="array" ref="A40">IFERROR(INDEX(Control!$C$4:$C$33,SMALL(IF(Control!$B$4:$B$33="Sí",ROW(Control!$B$4:$B$33)),29)-3)-INDEX(Control!$D$4:$D$33,SMALL(IF(Control!$B$4:$B$33="Sí",ROW(Control!$B$4:$B$33)),29)-3)+INDEX(Control!$E$4:$E$33,SMALL(IF(Control!$B$4:$B$33="Sí",ROW(Control!$B$4:$B$33)),29)-3)-SUM(INDEX(Control!$F$4:M$33,SMALL(IF(Control!$B$4:$B$33="Sí",ROW(Control!$B$4:$B$33)),29)-3,0)),"")</f>
        <v>0</v>
      </c>
      <c r="B40" s="46" t="str" cm="1">
        <f t="array" ref="B40">IFERROR(INDEX(Control!$A$4:$A$33,SMALL(IF(Control!$B$4:$B$33="Sí",ROW(Control!$B$4:$B$33)),29)-3)&amp;IF(INDEX(Configuración!$C$10:$C$39,SMALL(IF(Control!$B$4:$B$33="Sí",ROW(Control!$B$4:$B$33)),29)-3)="Sí"," (solo para Enseñanzas Profesionales)",""),"")</f>
        <v>VIOLÍN</v>
      </c>
      <c r="C40" s="47"/>
      <c r="D40" s="47"/>
      <c r="E40" s="47"/>
      <c r="F40" s="47"/>
      <c r="G40" s="47"/>
      <c r="H40" s="47"/>
      <c r="I40" s="47"/>
      <c r="J40" s="47"/>
      <c r="K40" s="47"/>
      <c r="L40" s="47"/>
    </row>
    <row r="41" spans="1:12" ht="22" customHeight="1" thickBot="1" x14ac:dyDescent="0.35">
      <c r="A41" s="43" cm="1">
        <f t="array" ref="A41">IFERROR(INDEX(Control!$C$4:$C$33,SMALL(IF(Control!$B$4:$B$33="Sí",ROW(Control!$B$4:$B$33)),30)-3)-INDEX(Control!$D$4:$D$33,SMALL(IF(Control!$B$4:$B$33="Sí",ROW(Control!$B$4:$B$33)),30)-3)+INDEX(Control!$E$4:$E$33,SMALL(IF(Control!$B$4:$B$33="Sí",ROW(Control!$B$4:$B$33)),30)-3)-SUM(INDEX(Control!$F$4:M$33,SMALL(IF(Control!$B$4:$B$33="Sí",ROW(Control!$B$4:$B$33)),30)-3,0)),"")</f>
        <v>0</v>
      </c>
      <c r="B41" s="62" t="str" cm="1">
        <f t="array" ref="B41">IFERROR(INDEX(Control!$A$4:$A$33,SMALL(IF(Control!$B$4:$B$33="Sí",ROW(Control!$B$4:$B$33)),30)-3)&amp;IF(INDEX(Configuración!$C$10:$C$39,SMALL(IF(Control!$B$4:$B$33="Sí",ROW(Control!$B$4:$B$33)),30)-3)="Sí"," (solo para Enseñanzas Profesionales)",""),"")</f>
        <v>VIOLONCHELO</v>
      </c>
      <c r="C41" s="63"/>
      <c r="D41" s="63"/>
      <c r="E41" s="63"/>
      <c r="F41" s="63"/>
      <c r="G41" s="63"/>
      <c r="H41" s="63"/>
      <c r="I41" s="63"/>
      <c r="J41" s="63"/>
      <c r="K41" s="63"/>
      <c r="L41" s="63"/>
    </row>
    <row r="42" spans="1:12" ht="30" customHeight="1" thickTop="1" x14ac:dyDescent="0.3">
      <c r="A42" s="44">
        <f>SUM(A12:A41)</f>
        <v>0</v>
      </c>
      <c r="B42" s="45" t="s">
        <v>189</v>
      </c>
      <c r="C42" s="45"/>
      <c r="D42" s="45"/>
      <c r="E42" s="45"/>
      <c r="F42" s="45"/>
      <c r="G42" s="45"/>
      <c r="H42" s="45"/>
      <c r="I42" s="45"/>
      <c r="J42" s="45"/>
      <c r="K42" s="45"/>
      <c r="L42" s="45"/>
    </row>
    <row r="43" spans="1:12" ht="20" customHeight="1" x14ac:dyDescent="0.2">
      <c r="A43" s="60" t="s">
        <v>114</v>
      </c>
      <c r="B43" s="61"/>
      <c r="C43" s="61"/>
      <c r="D43" s="61"/>
      <c r="E43" s="61"/>
      <c r="F43" s="61"/>
      <c r="G43" s="61"/>
      <c r="H43" s="61"/>
      <c r="I43" s="61"/>
      <c r="J43" s="61"/>
      <c r="K43" s="61"/>
      <c r="L43" s="61"/>
    </row>
    <row r="44" spans="1:12" ht="14" customHeight="1" x14ac:dyDescent="0.2">
      <c r="A44" s="29" t="s">
        <v>68</v>
      </c>
      <c r="B44" s="57" t="s">
        <v>42</v>
      </c>
      <c r="C44" s="57"/>
      <c r="D44" s="57"/>
      <c r="E44" s="57"/>
      <c r="F44" s="57"/>
      <c r="G44" s="29" t="s">
        <v>80</v>
      </c>
      <c r="H44" s="57" t="s">
        <v>53</v>
      </c>
      <c r="I44" s="57"/>
      <c r="J44" s="57"/>
      <c r="K44" s="57"/>
      <c r="L44" s="57"/>
    </row>
    <row r="45" spans="1:12" ht="14" customHeight="1" x14ac:dyDescent="0.2">
      <c r="A45" s="29" t="s">
        <v>69</v>
      </c>
      <c r="B45" s="57" t="s">
        <v>43</v>
      </c>
      <c r="C45" s="57"/>
      <c r="D45" s="57"/>
      <c r="E45" s="57"/>
      <c r="F45" s="57"/>
      <c r="G45" s="29" t="s">
        <v>81</v>
      </c>
      <c r="H45" s="57" t="s">
        <v>54</v>
      </c>
      <c r="I45" s="57"/>
      <c r="J45" s="57"/>
      <c r="K45" s="57"/>
      <c r="L45" s="57"/>
    </row>
    <row r="46" spans="1:12" ht="14" customHeight="1" x14ac:dyDescent="0.2">
      <c r="A46" s="29" t="s">
        <v>70</v>
      </c>
      <c r="B46" s="57" t="s">
        <v>44</v>
      </c>
      <c r="C46" s="57"/>
      <c r="D46" s="57"/>
      <c r="E46" s="57"/>
      <c r="F46" s="57"/>
      <c r="G46" s="29" t="s">
        <v>82</v>
      </c>
      <c r="H46" s="57" t="s">
        <v>55</v>
      </c>
      <c r="I46" s="57"/>
      <c r="J46" s="57"/>
      <c r="K46" s="57"/>
      <c r="L46" s="57"/>
    </row>
    <row r="47" spans="1:12" ht="14" customHeight="1" x14ac:dyDescent="0.2">
      <c r="A47" s="29" t="s">
        <v>71</v>
      </c>
      <c r="B47" s="57" t="s">
        <v>45</v>
      </c>
      <c r="C47" s="57"/>
      <c r="D47" s="57"/>
      <c r="E47" s="57"/>
      <c r="F47" s="57"/>
      <c r="G47" s="29" t="s">
        <v>83</v>
      </c>
      <c r="H47" s="57" t="s">
        <v>56</v>
      </c>
      <c r="I47" s="57"/>
      <c r="J47" s="57"/>
      <c r="K47" s="57"/>
      <c r="L47" s="57"/>
    </row>
    <row r="48" spans="1:12" ht="14" customHeight="1" x14ac:dyDescent="0.2">
      <c r="A48" s="29" t="s">
        <v>72</v>
      </c>
      <c r="B48" s="57" t="s">
        <v>194</v>
      </c>
      <c r="C48" s="57"/>
      <c r="D48" s="57"/>
      <c r="E48" s="57"/>
      <c r="F48" s="57"/>
      <c r="G48" s="29" t="s">
        <v>84</v>
      </c>
      <c r="H48" s="57" t="s">
        <v>57</v>
      </c>
      <c r="I48" s="57"/>
      <c r="J48" s="57"/>
      <c r="K48" s="57"/>
      <c r="L48" s="57"/>
    </row>
    <row r="49" spans="1:12" ht="14" customHeight="1" x14ac:dyDescent="0.2">
      <c r="A49" s="29" t="s">
        <v>73</v>
      </c>
      <c r="B49" s="57" t="s">
        <v>46</v>
      </c>
      <c r="C49" s="57"/>
      <c r="D49" s="57"/>
      <c r="E49" s="57"/>
      <c r="F49" s="57"/>
      <c r="G49" s="29" t="s">
        <v>85</v>
      </c>
      <c r="H49" s="57" t="s">
        <v>58</v>
      </c>
      <c r="I49" s="57"/>
      <c r="J49" s="57"/>
      <c r="K49" s="57"/>
      <c r="L49" s="57"/>
    </row>
    <row r="50" spans="1:12" ht="14" customHeight="1" x14ac:dyDescent="0.2">
      <c r="A50" s="29" t="s">
        <v>74</v>
      </c>
      <c r="B50" s="57" t="s">
        <v>47</v>
      </c>
      <c r="C50" s="57"/>
      <c r="D50" s="57"/>
      <c r="E50" s="57"/>
      <c r="F50" s="57"/>
      <c r="G50" s="29" t="s">
        <v>86</v>
      </c>
      <c r="H50" s="57" t="s">
        <v>59</v>
      </c>
      <c r="I50" s="57"/>
      <c r="J50" s="57"/>
      <c r="K50" s="57"/>
      <c r="L50" s="57"/>
    </row>
    <row r="51" spans="1:12" ht="14" customHeight="1" x14ac:dyDescent="0.2">
      <c r="A51" s="29" t="s">
        <v>75</v>
      </c>
      <c r="B51" s="57" t="s">
        <v>48</v>
      </c>
      <c r="C51" s="57"/>
      <c r="D51" s="57"/>
      <c r="E51" s="57"/>
      <c r="F51" s="57"/>
      <c r="G51" s="29" t="s">
        <v>87</v>
      </c>
      <c r="H51" s="57" t="s">
        <v>60</v>
      </c>
      <c r="I51" s="57"/>
      <c r="J51" s="57"/>
      <c r="K51" s="57"/>
      <c r="L51" s="57"/>
    </row>
    <row r="52" spans="1:12" ht="14" customHeight="1" x14ac:dyDescent="0.2">
      <c r="A52" s="28" t="s">
        <v>76</v>
      </c>
      <c r="B52" s="58" t="s">
        <v>49</v>
      </c>
      <c r="C52" s="57"/>
      <c r="D52" s="57"/>
      <c r="E52" s="57"/>
      <c r="F52" s="57"/>
      <c r="G52" s="29" t="s">
        <v>88</v>
      </c>
      <c r="H52" s="57" t="s">
        <v>61</v>
      </c>
      <c r="I52" s="57"/>
      <c r="J52" s="57"/>
      <c r="K52" s="57"/>
      <c r="L52" s="57"/>
    </row>
    <row r="53" spans="1:12" ht="14" customHeight="1" x14ac:dyDescent="0.2">
      <c r="A53" s="29" t="s">
        <v>77</v>
      </c>
      <c r="B53" s="57" t="s">
        <v>50</v>
      </c>
      <c r="C53" s="57"/>
      <c r="D53" s="57"/>
      <c r="E53" s="57"/>
      <c r="F53" s="57"/>
      <c r="G53" s="29" t="s">
        <v>89</v>
      </c>
      <c r="H53" s="57" t="s">
        <v>62</v>
      </c>
      <c r="I53" s="57"/>
      <c r="J53" s="57"/>
      <c r="K53" s="57"/>
      <c r="L53" s="57"/>
    </row>
    <row r="54" spans="1:12" ht="14" customHeight="1" x14ac:dyDescent="0.2">
      <c r="A54" s="29" t="s">
        <v>78</v>
      </c>
      <c r="B54" s="57" t="s">
        <v>51</v>
      </c>
      <c r="C54" s="57"/>
      <c r="D54" s="57"/>
      <c r="E54" s="57"/>
      <c r="F54" s="57"/>
      <c r="G54" s="29" t="s">
        <v>90</v>
      </c>
      <c r="H54" s="57" t="s">
        <v>63</v>
      </c>
      <c r="I54" s="57"/>
      <c r="J54" s="57"/>
      <c r="K54" s="57"/>
      <c r="L54" s="57"/>
    </row>
    <row r="55" spans="1:12" ht="14" customHeight="1" x14ac:dyDescent="0.2">
      <c r="A55" s="29" t="s">
        <v>79</v>
      </c>
      <c r="B55" s="57" t="s">
        <v>52</v>
      </c>
      <c r="C55" s="57"/>
      <c r="D55" s="57"/>
      <c r="E55" s="57"/>
      <c r="F55" s="57"/>
      <c r="G55" s="30"/>
      <c r="H55" s="30"/>
      <c r="I55" s="30"/>
      <c r="J55" s="30"/>
      <c r="K55" s="30"/>
      <c r="L55" s="30"/>
    </row>
  </sheetData>
  <sheetProtection sheet="1" objects="1" scenarios="1"/>
  <mergeCells count="62">
    <mergeCell ref="H52:L52"/>
    <mergeCell ref="H53:L53"/>
    <mergeCell ref="H54:L54"/>
    <mergeCell ref="B11:L11"/>
    <mergeCell ref="B12:L12"/>
    <mergeCell ref="B13:L13"/>
    <mergeCell ref="B14:L14"/>
    <mergeCell ref="B15:L15"/>
    <mergeCell ref="B16:L16"/>
    <mergeCell ref="B17:L17"/>
    <mergeCell ref="B54:F54"/>
    <mergeCell ref="A43:L43"/>
    <mergeCell ref="B45:F45"/>
    <mergeCell ref="B46:F46"/>
    <mergeCell ref="B47:F47"/>
    <mergeCell ref="B41:L41"/>
    <mergeCell ref="B55:F55"/>
    <mergeCell ref="H44:L44"/>
    <mergeCell ref="H45:L45"/>
    <mergeCell ref="H46:L46"/>
    <mergeCell ref="H47:L47"/>
    <mergeCell ref="H48:L48"/>
    <mergeCell ref="H49:L49"/>
    <mergeCell ref="H50:L50"/>
    <mergeCell ref="H51:L51"/>
    <mergeCell ref="B48:F48"/>
    <mergeCell ref="B49:F49"/>
    <mergeCell ref="B50:F50"/>
    <mergeCell ref="B51:F51"/>
    <mergeCell ref="B52:F52"/>
    <mergeCell ref="B53:F53"/>
    <mergeCell ref="B44:F44"/>
    <mergeCell ref="A9:L9"/>
    <mergeCell ref="B39:L39"/>
    <mergeCell ref="B40:L40"/>
    <mergeCell ref="B29:L29"/>
    <mergeCell ref="B30:L30"/>
    <mergeCell ref="B31:L31"/>
    <mergeCell ref="B32:L32"/>
    <mergeCell ref="B38:L38"/>
    <mergeCell ref="B22:L22"/>
    <mergeCell ref="B23:L23"/>
    <mergeCell ref="B24:L24"/>
    <mergeCell ref="B25:L25"/>
    <mergeCell ref="B26:L26"/>
    <mergeCell ref="B27:L27"/>
    <mergeCell ref="B28:L28"/>
    <mergeCell ref="B33:L33"/>
    <mergeCell ref="A1:L1"/>
    <mergeCell ref="A2:L2"/>
    <mergeCell ref="A3:L3"/>
    <mergeCell ref="A4:L4"/>
    <mergeCell ref="A6:L6"/>
    <mergeCell ref="B42:L42"/>
    <mergeCell ref="B18:L18"/>
    <mergeCell ref="B19:L19"/>
    <mergeCell ref="B20:L20"/>
    <mergeCell ref="B21:L21"/>
    <mergeCell ref="B34:L34"/>
    <mergeCell ref="B35:L35"/>
    <mergeCell ref="B36:L36"/>
    <mergeCell ref="B37:L37"/>
  </mergeCells>
  <conditionalFormatting sqref="A12:L41">
    <cfRule type="expression" dxfId="14" priority="1">
      <formula>$B12=""</formula>
    </cfRule>
  </conditionalFormatting>
  <pageMargins left="0.19685039375000002" right="0.19685039375000002" top="0.19685039375000002" bottom="0.19685039375000002" header="0.19685039375000002" footer="0.19685039375000002"/>
  <pageSetup paperSize="9" scale="62" orientation="portrait" horizontalDpi="0" verticalDpi="0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2FBABDA-D2DA-8344-BC61-8E5BC02637D3}">
  <sheetPr>
    <pageSetUpPr fitToPage="1"/>
  </sheetPr>
  <dimension ref="A1:L55"/>
  <sheetViews>
    <sheetView topLeftCell="A3" workbookViewId="0">
      <selection activeCell="A4" sqref="A4:L4"/>
    </sheetView>
  </sheetViews>
  <sheetFormatPr baseColWidth="10" defaultRowHeight="16" x14ac:dyDescent="0.2"/>
  <cols>
    <col min="1" max="1" width="20" customWidth="1"/>
    <col min="2" max="12" width="10" customWidth="1"/>
  </cols>
  <sheetData>
    <row r="1" spans="1:12" ht="60" customHeight="1" x14ac:dyDescent="0.2">
      <c r="A1" s="50" t="s">
        <v>66</v>
      </c>
      <c r="B1" s="51"/>
      <c r="C1" s="51"/>
      <c r="D1" s="51"/>
      <c r="E1" s="51"/>
      <c r="F1" s="51"/>
      <c r="G1" s="51"/>
      <c r="H1" s="51"/>
      <c r="I1" s="51"/>
      <c r="J1" s="51"/>
      <c r="K1" s="51"/>
      <c r="L1" s="51"/>
    </row>
    <row r="2" spans="1:12" ht="42" customHeight="1" x14ac:dyDescent="0.4">
      <c r="A2" s="52">
        <f>Configuración!B3</f>
        <v>0</v>
      </c>
      <c r="B2" s="51"/>
      <c r="C2" s="51"/>
      <c r="D2" s="51"/>
      <c r="E2" s="51"/>
      <c r="F2" s="51"/>
      <c r="G2" s="51"/>
      <c r="H2" s="51"/>
      <c r="I2" s="51"/>
      <c r="J2" s="51"/>
      <c r="K2" s="51"/>
      <c r="L2" s="51"/>
    </row>
    <row r="3" spans="1:12" ht="24" customHeight="1" x14ac:dyDescent="0.25">
      <c r="A3" s="53" t="str">
        <f>"Curso académico: "&amp;Configuración!B4</f>
        <v xml:space="preserve">Curso académico: </v>
      </c>
      <c r="B3" s="51"/>
      <c r="C3" s="51"/>
      <c r="D3" s="51"/>
      <c r="E3" s="51"/>
      <c r="F3" s="51"/>
      <c r="G3" s="51"/>
      <c r="H3" s="51"/>
      <c r="I3" s="51"/>
      <c r="J3" s="51"/>
      <c r="K3" s="51"/>
      <c r="L3" s="51"/>
    </row>
    <row r="4" spans="1:12" ht="34" customHeight="1" x14ac:dyDescent="0.3">
      <c r="A4" s="54" t="s">
        <v>125</v>
      </c>
      <c r="B4" s="51"/>
      <c r="C4" s="51"/>
      <c r="D4" s="51"/>
      <c r="E4" s="51"/>
      <c r="F4" s="51"/>
      <c r="G4" s="51"/>
      <c r="H4" s="51"/>
      <c r="I4" s="51"/>
      <c r="J4" s="51"/>
      <c r="K4" s="51"/>
      <c r="L4" s="51"/>
    </row>
    <row r="5" spans="1:12" ht="6" customHeight="1" x14ac:dyDescent="0.2"/>
    <row r="6" spans="1:12" ht="22" customHeight="1" thickBot="1" x14ac:dyDescent="0.25">
      <c r="A6" s="55" t="s">
        <v>67</v>
      </c>
      <c r="B6" s="51"/>
      <c r="C6" s="51"/>
      <c r="D6" s="51"/>
      <c r="E6" s="51"/>
      <c r="F6" s="51"/>
      <c r="G6" s="51"/>
      <c r="H6" s="51"/>
      <c r="I6" s="51"/>
      <c r="J6" s="51"/>
      <c r="K6" s="51"/>
      <c r="L6" s="51"/>
    </row>
    <row r="7" spans="1:12" ht="22" customHeight="1" thickBot="1" x14ac:dyDescent="0.25">
      <c r="A7" s="21" t="s">
        <v>68</v>
      </c>
      <c r="B7" s="21" t="s">
        <v>69</v>
      </c>
      <c r="C7" s="21" t="s">
        <v>70</v>
      </c>
      <c r="D7" s="21" t="s">
        <v>71</v>
      </c>
      <c r="E7" s="21" t="s">
        <v>72</v>
      </c>
      <c r="F7" s="21" t="s">
        <v>73</v>
      </c>
      <c r="G7" s="21" t="s">
        <v>74</v>
      </c>
      <c r="H7" s="21" t="s">
        <v>75</v>
      </c>
      <c r="I7" s="21" t="s">
        <v>76</v>
      </c>
      <c r="J7" s="15" t="s">
        <v>77</v>
      </c>
      <c r="K7" s="18" t="s">
        <v>78</v>
      </c>
      <c r="L7" s="19" t="s">
        <v>79</v>
      </c>
    </row>
    <row r="8" spans="1:12" ht="22" customHeight="1" thickBot="1" x14ac:dyDescent="0.25">
      <c r="A8" s="17" t="s">
        <v>80</v>
      </c>
      <c r="B8" s="17" t="s">
        <v>81</v>
      </c>
      <c r="C8" s="17" t="s">
        <v>82</v>
      </c>
      <c r="D8" s="17" t="s">
        <v>83</v>
      </c>
      <c r="E8" s="17" t="s">
        <v>84</v>
      </c>
      <c r="F8" s="17" t="s">
        <v>85</v>
      </c>
      <c r="G8" s="17" t="s">
        <v>86</v>
      </c>
      <c r="H8" s="17" t="s">
        <v>87</v>
      </c>
      <c r="I8" s="17" t="s">
        <v>88</v>
      </c>
      <c r="J8" s="17" t="s">
        <v>89</v>
      </c>
      <c r="K8" s="17" t="s">
        <v>90</v>
      </c>
      <c r="L8" s="20"/>
    </row>
    <row r="9" spans="1:12" ht="20" customHeight="1" x14ac:dyDescent="0.2">
      <c r="A9" s="56" t="s">
        <v>99</v>
      </c>
      <c r="B9" s="51"/>
      <c r="C9" s="51"/>
      <c r="D9" s="51"/>
      <c r="E9" s="51"/>
      <c r="F9" s="51"/>
      <c r="G9" s="51"/>
      <c r="H9" s="51"/>
      <c r="I9" s="51"/>
      <c r="J9" s="51"/>
      <c r="K9" s="51"/>
      <c r="L9" s="51"/>
    </row>
    <row r="10" spans="1:12" ht="6" customHeight="1" x14ac:dyDescent="0.2"/>
    <row r="11" spans="1:12" ht="26" customHeight="1" x14ac:dyDescent="0.25">
      <c r="A11" s="31" t="s">
        <v>92</v>
      </c>
      <c r="B11" s="59" t="s">
        <v>4</v>
      </c>
      <c r="C11" s="59"/>
      <c r="D11" s="59"/>
      <c r="E11" s="59"/>
      <c r="F11" s="59"/>
      <c r="G11" s="59"/>
      <c r="H11" s="59"/>
      <c r="I11" s="59"/>
      <c r="J11" s="59"/>
      <c r="K11" s="59"/>
      <c r="L11" s="59"/>
    </row>
    <row r="12" spans="1:12" ht="22" customHeight="1" x14ac:dyDescent="0.3">
      <c r="A12" s="32" cm="1">
        <f t="array" ref="A12">IFERROR(INDEX(Control!$C$4:$C$33,SMALL(IF(Control!$B$4:$B$33="Sí",ROW(Control!$B$4:$B$33)),1)-3)-INDEX(Control!$D$4:$D$33,SMALL(IF(Control!$B$4:$B$33="Sí",ROW(Control!$B$4:$B$33)),1)-3)+INDEX(Control!$E$4:$E$33,SMALL(IF(Control!$B$4:$B$33="Sí",ROW(Control!$B$4:$B$33)),1)-3)-SUM(INDEX(Control!$F$4:N$33,SMALL(IF(Control!$B$4:$B$33="Sí",ROW(Control!$B$4:$B$33)),1)-3,0)),"")</f>
        <v>0</v>
      </c>
      <c r="B12" s="46" t="str" cm="1">
        <f t="array" ref="B12">IFERROR(INDEX(Control!$A$4:$A$33,SMALL(IF(Control!$B$4:$B$33="Sí",ROW(Control!$B$4:$B$33)),1)-3)&amp;IF(INDEX(Configuración!$C$10:$C$39,SMALL(IF(Control!$B$4:$B$33="Sí",ROW(Control!$B$4:$B$33)),1)-3)="Sí"," (solo para Enseñanzas Profesionales)",""),"")</f>
        <v>ACORDEÓN</v>
      </c>
      <c r="C12" s="47"/>
      <c r="D12" s="47"/>
      <c r="E12" s="47"/>
      <c r="F12" s="47"/>
      <c r="G12" s="47"/>
      <c r="H12" s="47"/>
      <c r="I12" s="47"/>
      <c r="J12" s="47"/>
      <c r="K12" s="47"/>
      <c r="L12" s="47"/>
    </row>
    <row r="13" spans="1:12" ht="22" customHeight="1" x14ac:dyDescent="0.3">
      <c r="A13" s="33" cm="1">
        <f t="array" ref="A13">IFERROR(INDEX(Control!$C$4:$C$33,SMALL(IF(Control!$B$4:$B$33="Sí",ROW(Control!$B$4:$B$33)),2)-3)-INDEX(Control!$D$4:$D$33,SMALL(IF(Control!$B$4:$B$33="Sí",ROW(Control!$B$4:$B$33)),2)-3)+INDEX(Control!$E$4:$E$33,SMALL(IF(Control!$B$4:$B$33="Sí",ROW(Control!$B$4:$B$33)),2)-3)-SUM(INDEX(Control!$F$4:N$33,SMALL(IF(Control!$B$4:$B$33="Sí",ROW(Control!$B$4:$B$33)),2)-3,0)),"")</f>
        <v>0</v>
      </c>
      <c r="B13" s="48" t="str" cm="1">
        <f t="array" ref="B13">IFERROR(INDEX(Control!$A$4:$A$33,SMALL(IF(Control!$B$4:$B$33="Sí",ROW(Control!$B$4:$B$33)),2)-3)&amp;IF(INDEX(Configuración!$C$10:$C$39,SMALL(IF(Control!$B$4:$B$33="Sí",ROW(Control!$B$4:$B$33)),2)-3)="Sí"," (solo para Enseñanzas Profesionales)",""),"")</f>
        <v>ARPA</v>
      </c>
      <c r="C13" s="49"/>
      <c r="D13" s="49"/>
      <c r="E13" s="49"/>
      <c r="F13" s="49"/>
      <c r="G13" s="49"/>
      <c r="H13" s="49"/>
      <c r="I13" s="49"/>
      <c r="J13" s="49"/>
      <c r="K13" s="49"/>
      <c r="L13" s="49"/>
    </row>
    <row r="14" spans="1:12" ht="22" customHeight="1" x14ac:dyDescent="0.3">
      <c r="A14" s="32" cm="1">
        <f t="array" ref="A14">IFERROR(INDEX(Control!$C$4:$C$33,SMALL(IF(Control!$B$4:$B$33="Sí",ROW(Control!$B$4:$B$33)),3)-3)-INDEX(Control!$D$4:$D$33,SMALL(IF(Control!$B$4:$B$33="Sí",ROW(Control!$B$4:$B$33)),3)-3)+INDEX(Control!$E$4:$E$33,SMALL(IF(Control!$B$4:$B$33="Sí",ROW(Control!$B$4:$B$33)),3)-3)-SUM(INDEX(Control!$F$4:N$33,SMALL(IF(Control!$B$4:$B$33="Sí",ROW(Control!$B$4:$B$33)),3)-3,0)),"")</f>
        <v>0</v>
      </c>
      <c r="B14" s="46" t="str" cm="1">
        <f t="array" ref="B14">IFERROR(INDEX(Control!$A$4:$A$33,SMALL(IF(Control!$B$4:$B$33="Sí",ROW(Control!$B$4:$B$33)),3)-3)&amp;IF(INDEX(Configuración!$C$10:$C$39,SMALL(IF(Control!$B$4:$B$33="Sí",ROW(Control!$B$4:$B$33)),3)-3)="Sí"," (solo para Enseñanzas Profesionales)",""),"")</f>
        <v>BAJO ELÉCTRICO</v>
      </c>
      <c r="C14" s="47"/>
      <c r="D14" s="47"/>
      <c r="E14" s="47"/>
      <c r="F14" s="47"/>
      <c r="G14" s="47"/>
      <c r="H14" s="47"/>
      <c r="I14" s="47"/>
      <c r="J14" s="47"/>
      <c r="K14" s="47"/>
      <c r="L14" s="47"/>
    </row>
    <row r="15" spans="1:12" ht="22" customHeight="1" x14ac:dyDescent="0.3">
      <c r="A15" s="33" cm="1">
        <f t="array" ref="A15">IFERROR(INDEX(Control!$C$4:$C$33,SMALL(IF(Control!$B$4:$B$33="Sí",ROW(Control!$B$4:$B$33)),4)-3)-INDEX(Control!$D$4:$D$33,SMALL(IF(Control!$B$4:$B$33="Sí",ROW(Control!$B$4:$B$33)),4)-3)+INDEX(Control!$E$4:$E$33,SMALL(IF(Control!$B$4:$B$33="Sí",ROW(Control!$B$4:$B$33)),4)-3)-SUM(INDEX(Control!$F$4:N$33,SMALL(IF(Control!$B$4:$B$33="Sí",ROW(Control!$B$4:$B$33)),4)-3,0)),"")</f>
        <v>0</v>
      </c>
      <c r="B15" s="48" t="str" cm="1">
        <f t="array" ref="B15">IFERROR(INDEX(Control!$A$4:$A$33,SMALL(IF(Control!$B$4:$B$33="Sí",ROW(Control!$B$4:$B$33)),4)-3)&amp;IF(INDEX(Configuración!$C$10:$C$39,SMALL(IF(Control!$B$4:$B$33="Sí",ROW(Control!$B$4:$B$33)),4)-3)="Sí"," (solo para Enseñanzas Profesionales)",""),"")</f>
        <v>CANTO (solo para Enseñanzas Profesionales)</v>
      </c>
      <c r="C15" s="49"/>
      <c r="D15" s="49"/>
      <c r="E15" s="49"/>
      <c r="F15" s="49"/>
      <c r="G15" s="49"/>
      <c r="H15" s="49"/>
      <c r="I15" s="49"/>
      <c r="J15" s="49"/>
      <c r="K15" s="49"/>
      <c r="L15" s="49"/>
    </row>
    <row r="16" spans="1:12" ht="22" customHeight="1" x14ac:dyDescent="0.3">
      <c r="A16" s="32" cm="1">
        <f t="array" ref="A16">IFERROR(INDEX(Control!$C$4:$C$33,SMALL(IF(Control!$B$4:$B$33="Sí",ROW(Control!$B$4:$B$33)),5)-3)-INDEX(Control!$D$4:$D$33,SMALL(IF(Control!$B$4:$B$33="Sí",ROW(Control!$B$4:$B$33)),5)-3)+INDEX(Control!$E$4:$E$33,SMALL(IF(Control!$B$4:$B$33="Sí",ROW(Control!$B$4:$B$33)),5)-3)-SUM(INDEX(Control!$F$4:N$33,SMALL(IF(Control!$B$4:$B$33="Sí",ROW(Control!$B$4:$B$33)),5)-3,0)),"")</f>
        <v>0</v>
      </c>
      <c r="B16" s="46" t="str" cm="1">
        <f t="array" ref="B16">IFERROR(INDEX(Control!$A$4:$A$33,SMALL(IF(Control!$B$4:$B$33="Sí",ROW(Control!$B$4:$B$33)),5)-3)&amp;IF(INDEX(Configuración!$C$10:$C$39,SMALL(IF(Control!$B$4:$B$33="Sí",ROW(Control!$B$4:$B$33)),5)-3)="Sí"," (solo para Enseñanzas Profesionales)",""),"")</f>
        <v>CANTO VALENCIANO</v>
      </c>
      <c r="C16" s="47"/>
      <c r="D16" s="47"/>
      <c r="E16" s="47"/>
      <c r="F16" s="47"/>
      <c r="G16" s="47"/>
      <c r="H16" s="47"/>
      <c r="I16" s="47"/>
      <c r="J16" s="47"/>
      <c r="K16" s="47"/>
      <c r="L16" s="47"/>
    </row>
    <row r="17" spans="1:12" ht="22" customHeight="1" x14ac:dyDescent="0.3">
      <c r="A17" s="33" cm="1">
        <f t="array" ref="A17">IFERROR(INDEX(Control!$C$4:$C$33,SMALL(IF(Control!$B$4:$B$33="Sí",ROW(Control!$B$4:$B$33)),6)-3)-INDEX(Control!$D$4:$D$33,SMALL(IF(Control!$B$4:$B$33="Sí",ROW(Control!$B$4:$B$33)),6)-3)+INDEX(Control!$E$4:$E$33,SMALL(IF(Control!$B$4:$B$33="Sí",ROW(Control!$B$4:$B$33)),6)-3)-SUM(INDEX(Control!$F$4:N$33,SMALL(IF(Control!$B$4:$B$33="Sí",ROW(Control!$B$4:$B$33)),6)-3,0)),"")</f>
        <v>0</v>
      </c>
      <c r="B17" s="48" t="str" cm="1">
        <f t="array" ref="B17">IFERROR(INDEX(Control!$A$4:$A$33,SMALL(IF(Control!$B$4:$B$33="Sí",ROW(Control!$B$4:$B$33)),6)-3)&amp;IF(INDEX(Configuración!$C$10:$C$39,SMALL(IF(Control!$B$4:$B$33="Sí",ROW(Control!$B$4:$B$33)),6)-3)="Sí"," (solo para Enseñanzas Profesionales)",""),"")</f>
        <v>CLARINETE</v>
      </c>
      <c r="C17" s="49"/>
      <c r="D17" s="49"/>
      <c r="E17" s="49"/>
      <c r="F17" s="49"/>
      <c r="G17" s="49"/>
      <c r="H17" s="49"/>
      <c r="I17" s="49"/>
      <c r="J17" s="49"/>
      <c r="K17" s="49"/>
      <c r="L17" s="49"/>
    </row>
    <row r="18" spans="1:12" ht="22" customHeight="1" x14ac:dyDescent="0.3">
      <c r="A18" s="32" cm="1">
        <f t="array" ref="A18">IFERROR(INDEX(Control!$C$4:$C$33,SMALL(IF(Control!$B$4:$B$33="Sí",ROW(Control!$B$4:$B$33)),7)-3)-INDEX(Control!$D$4:$D$33,SMALL(IF(Control!$B$4:$B$33="Sí",ROW(Control!$B$4:$B$33)),7)-3)+INDEX(Control!$E$4:$E$33,SMALL(IF(Control!$B$4:$B$33="Sí",ROW(Control!$B$4:$B$33)),7)-3)-SUM(INDEX(Control!$F$4:N$33,SMALL(IF(Control!$B$4:$B$33="Sí",ROW(Control!$B$4:$B$33)),7)-3,0)),"")</f>
        <v>0</v>
      </c>
      <c r="B18" s="46" t="str" cm="1">
        <f t="array" ref="B18">IFERROR(INDEX(Control!$A$4:$A$33,SMALL(IF(Control!$B$4:$B$33="Sí",ROW(Control!$B$4:$B$33)),7)-3)&amp;IF(INDEX(Configuración!$C$10:$C$39,SMALL(IF(Control!$B$4:$B$33="Sí",ROW(Control!$B$4:$B$33)),7)-3)="Sí"," (solo para Enseñanzas Profesionales)",""),"")</f>
        <v>CLAVECÍN</v>
      </c>
      <c r="C18" s="47"/>
      <c r="D18" s="47"/>
      <c r="E18" s="47"/>
      <c r="F18" s="47"/>
      <c r="G18" s="47"/>
      <c r="H18" s="47"/>
      <c r="I18" s="47"/>
      <c r="J18" s="47"/>
      <c r="K18" s="47"/>
      <c r="L18" s="47"/>
    </row>
    <row r="19" spans="1:12" ht="22" customHeight="1" x14ac:dyDescent="0.3">
      <c r="A19" s="33" cm="1">
        <f t="array" ref="A19">IFERROR(INDEX(Control!$C$4:$C$33,SMALL(IF(Control!$B$4:$B$33="Sí",ROW(Control!$B$4:$B$33)),8)-3)-INDEX(Control!$D$4:$D$33,SMALL(IF(Control!$B$4:$B$33="Sí",ROW(Control!$B$4:$B$33)),8)-3)+INDEX(Control!$E$4:$E$33,SMALL(IF(Control!$B$4:$B$33="Sí",ROW(Control!$B$4:$B$33)),8)-3)-SUM(INDEX(Control!$F$4:N$33,SMALL(IF(Control!$B$4:$B$33="Sí",ROW(Control!$B$4:$B$33)),8)-3,0)),"")</f>
        <v>0</v>
      </c>
      <c r="B19" s="48" t="str" cm="1">
        <f t="array" ref="B19">IFERROR(INDEX(Control!$A$4:$A$33,SMALL(IF(Control!$B$4:$B$33="Sí",ROW(Control!$B$4:$B$33)),8)-3)&amp;IF(INDEX(Configuración!$C$10:$C$39,SMALL(IF(Control!$B$4:$B$33="Sí",ROW(Control!$B$4:$B$33)),8)-3)="Sí"," (solo para Enseñanzas Profesionales)",""),"")</f>
        <v>CONTRABAJO</v>
      </c>
      <c r="C19" s="49"/>
      <c r="D19" s="49"/>
      <c r="E19" s="49"/>
      <c r="F19" s="49"/>
      <c r="G19" s="49"/>
      <c r="H19" s="49"/>
      <c r="I19" s="49"/>
      <c r="J19" s="49"/>
      <c r="K19" s="49"/>
      <c r="L19" s="49"/>
    </row>
    <row r="20" spans="1:12" ht="22" customHeight="1" x14ac:dyDescent="0.3">
      <c r="A20" s="32" cm="1">
        <f t="array" ref="A20">IFERROR(INDEX(Control!$C$4:$C$33,SMALL(IF(Control!$B$4:$B$33="Sí",ROW(Control!$B$4:$B$33)),9)-3)-INDEX(Control!$D$4:$D$33,SMALL(IF(Control!$B$4:$B$33="Sí",ROW(Control!$B$4:$B$33)),9)-3)+INDEX(Control!$E$4:$E$33,SMALL(IF(Control!$B$4:$B$33="Sí",ROW(Control!$B$4:$B$33)),9)-3)-SUM(INDEX(Control!$F$4:N$33,SMALL(IF(Control!$B$4:$B$33="Sí",ROW(Control!$B$4:$B$33)),9)-3,0)),"")</f>
        <v>0</v>
      </c>
      <c r="B20" s="46" t="str" cm="1">
        <f t="array" ref="B20">IFERROR(INDEX(Control!$A$4:$A$33,SMALL(IF(Control!$B$4:$B$33="Sí",ROW(Control!$B$4:$B$33)),9)-3)&amp;IF(INDEX(Configuración!$C$10:$C$39,SMALL(IF(Control!$B$4:$B$33="Sí",ROW(Control!$B$4:$B$33)),9)-3)="Sí"," (solo para Enseñanzas Profesionales)",""),"")</f>
        <v>CORO</v>
      </c>
      <c r="C20" s="47"/>
      <c r="D20" s="47"/>
      <c r="E20" s="47"/>
      <c r="F20" s="47"/>
      <c r="G20" s="47"/>
      <c r="H20" s="47"/>
      <c r="I20" s="47"/>
      <c r="J20" s="47"/>
      <c r="K20" s="47"/>
      <c r="L20" s="47"/>
    </row>
    <row r="21" spans="1:12" ht="22" customHeight="1" x14ac:dyDescent="0.3">
      <c r="A21" s="33" cm="1">
        <f t="array" ref="A21">IFERROR(INDEX(Control!$C$4:$C$33,SMALL(IF(Control!$B$4:$B$33="Sí",ROW(Control!$B$4:$B$33)),10)-3)-INDEX(Control!$D$4:$D$33,SMALL(IF(Control!$B$4:$B$33="Sí",ROW(Control!$B$4:$B$33)),10)-3)+INDEX(Control!$E$4:$E$33,SMALL(IF(Control!$B$4:$B$33="Sí",ROW(Control!$B$4:$B$33)),10)-3)-SUM(INDEX(Control!$F$4:N$33,SMALL(IF(Control!$B$4:$B$33="Sí",ROW(Control!$B$4:$B$33)),10)-3,0)),"")</f>
        <v>0</v>
      </c>
      <c r="B21" s="48" t="str" cm="1">
        <f t="array" ref="B21">IFERROR(INDEX(Control!$A$4:$A$33,SMALL(IF(Control!$B$4:$B$33="Sí",ROW(Control!$B$4:$B$33)),10)-3)&amp;IF(INDEX(Configuración!$C$10:$C$39,SMALL(IF(Control!$B$4:$B$33="Sí",ROW(Control!$B$4:$B$33)),10)-3)="Sí"," (solo para Enseñanzas Profesionales)",""),"")</f>
        <v>DULZAINA</v>
      </c>
      <c r="C21" s="49"/>
      <c r="D21" s="49"/>
      <c r="E21" s="49"/>
      <c r="F21" s="49"/>
      <c r="G21" s="49"/>
      <c r="H21" s="49"/>
      <c r="I21" s="49"/>
      <c r="J21" s="49"/>
      <c r="K21" s="49"/>
      <c r="L21" s="49"/>
    </row>
    <row r="22" spans="1:12" ht="22" customHeight="1" x14ac:dyDescent="0.3">
      <c r="A22" s="32" cm="1">
        <f t="array" ref="A22">IFERROR(INDEX(Control!$C$4:$C$33,SMALL(IF(Control!$B$4:$B$33="Sí",ROW(Control!$B$4:$B$33)),11)-3)-INDEX(Control!$D$4:$D$33,SMALL(IF(Control!$B$4:$B$33="Sí",ROW(Control!$B$4:$B$33)),11)-3)+INDEX(Control!$E$4:$E$33,SMALL(IF(Control!$B$4:$B$33="Sí",ROW(Control!$B$4:$B$33)),11)-3)-SUM(INDEX(Control!$F$4:N$33,SMALL(IF(Control!$B$4:$B$33="Sí",ROW(Control!$B$4:$B$33)),11)-3,0)),"")</f>
        <v>0</v>
      </c>
      <c r="B22" s="46" t="str" cm="1">
        <f t="array" ref="B22">IFERROR(INDEX(Control!$A$4:$A$33,SMALL(IF(Control!$B$4:$B$33="Sí",ROW(Control!$B$4:$B$33)),11)-3)&amp;IF(INDEX(Configuración!$C$10:$C$39,SMALL(IF(Control!$B$4:$B$33="Sí",ROW(Control!$B$4:$B$33)),11)-3)="Sí"," (solo para Enseñanzas Profesionales)",""),"")</f>
        <v>FAGOT</v>
      </c>
      <c r="C22" s="47"/>
      <c r="D22" s="47"/>
      <c r="E22" s="47"/>
      <c r="F22" s="47"/>
      <c r="G22" s="47"/>
      <c r="H22" s="47"/>
      <c r="I22" s="47"/>
      <c r="J22" s="47"/>
      <c r="K22" s="47"/>
      <c r="L22" s="47"/>
    </row>
    <row r="23" spans="1:12" ht="22" customHeight="1" x14ac:dyDescent="0.3">
      <c r="A23" s="33" cm="1">
        <f t="array" ref="A23">IFERROR(INDEX(Control!$C$4:$C$33,SMALL(IF(Control!$B$4:$B$33="Sí",ROW(Control!$B$4:$B$33)),12)-3)-INDEX(Control!$D$4:$D$33,SMALL(IF(Control!$B$4:$B$33="Sí",ROW(Control!$B$4:$B$33)),12)-3)+INDEX(Control!$E$4:$E$33,SMALL(IF(Control!$B$4:$B$33="Sí",ROW(Control!$B$4:$B$33)),12)-3)-SUM(INDEX(Control!$F$4:N$33,SMALL(IF(Control!$B$4:$B$33="Sí",ROW(Control!$B$4:$B$33)),12)-3,0)),"")</f>
        <v>0</v>
      </c>
      <c r="B23" s="48" t="str" cm="1">
        <f t="array" ref="B23">IFERROR(INDEX(Control!$A$4:$A$33,SMALL(IF(Control!$B$4:$B$33="Sí",ROW(Control!$B$4:$B$33)),12)-3)&amp;IF(INDEX(Configuración!$C$10:$C$39,SMALL(IF(Control!$B$4:$B$33="Sí",ROW(Control!$B$4:$B$33)),12)-3)="Sí"," (solo para Enseñanzas Profesionales)",""),"")</f>
        <v>FLAUTA</v>
      </c>
      <c r="C23" s="49"/>
      <c r="D23" s="49"/>
      <c r="E23" s="49"/>
      <c r="F23" s="49"/>
      <c r="G23" s="49"/>
      <c r="H23" s="49"/>
      <c r="I23" s="49"/>
      <c r="J23" s="49"/>
      <c r="K23" s="49"/>
      <c r="L23" s="49"/>
    </row>
    <row r="24" spans="1:12" ht="22" customHeight="1" x14ac:dyDescent="0.3">
      <c r="A24" s="32" cm="1">
        <f t="array" ref="A24">IFERROR(INDEX(Control!$C$4:$C$33,SMALL(IF(Control!$B$4:$B$33="Sí",ROW(Control!$B$4:$B$33)),13)-3)-INDEX(Control!$D$4:$D$33,SMALL(IF(Control!$B$4:$B$33="Sí",ROW(Control!$B$4:$B$33)),13)-3)+INDEX(Control!$E$4:$E$33,SMALL(IF(Control!$B$4:$B$33="Sí",ROW(Control!$B$4:$B$33)),13)-3)-SUM(INDEX(Control!$F$4:N$33,SMALL(IF(Control!$B$4:$B$33="Sí",ROW(Control!$B$4:$B$33)),13)-3,0)),"")</f>
        <v>0</v>
      </c>
      <c r="B24" s="46" t="str" cm="1">
        <f t="array" ref="B24">IFERROR(INDEX(Control!$A$4:$A$33,SMALL(IF(Control!$B$4:$B$33="Sí",ROW(Control!$B$4:$B$33)),13)-3)&amp;IF(INDEX(Configuración!$C$10:$C$39,SMALL(IF(Control!$B$4:$B$33="Sí",ROW(Control!$B$4:$B$33)),13)-3)="Sí"," (solo para Enseñanzas Profesionales)",""),"")</f>
        <v>FLAUTA DE PICO</v>
      </c>
      <c r="C24" s="47"/>
      <c r="D24" s="47"/>
      <c r="E24" s="47"/>
      <c r="F24" s="47"/>
      <c r="G24" s="47"/>
      <c r="H24" s="47"/>
      <c r="I24" s="47"/>
      <c r="J24" s="47"/>
      <c r="K24" s="47"/>
      <c r="L24" s="47"/>
    </row>
    <row r="25" spans="1:12" ht="22" customHeight="1" x14ac:dyDescent="0.3">
      <c r="A25" s="33" cm="1">
        <f t="array" ref="A25">IFERROR(INDEX(Control!$C$4:$C$33,SMALL(IF(Control!$B$4:$B$33="Sí",ROW(Control!$B$4:$B$33)),14)-3)-INDEX(Control!$D$4:$D$33,SMALL(IF(Control!$B$4:$B$33="Sí",ROW(Control!$B$4:$B$33)),14)-3)+INDEX(Control!$E$4:$E$33,SMALL(IF(Control!$B$4:$B$33="Sí",ROW(Control!$B$4:$B$33)),14)-3)-SUM(INDEX(Control!$F$4:N$33,SMALL(IF(Control!$B$4:$B$33="Sí",ROW(Control!$B$4:$B$33)),14)-3,0)),"")</f>
        <v>0</v>
      </c>
      <c r="B25" s="48" t="str" cm="1">
        <f t="array" ref="B25">IFERROR(INDEX(Control!$A$4:$A$33,SMALL(IF(Control!$B$4:$B$33="Sí",ROW(Control!$B$4:$B$33)),14)-3)&amp;IF(INDEX(Configuración!$C$10:$C$39,SMALL(IF(Control!$B$4:$B$33="Sí",ROW(Control!$B$4:$B$33)),14)-3)="Sí"," (solo para Enseñanzas Profesionales)",""),"")</f>
        <v>GUITARRA</v>
      </c>
      <c r="C25" s="49"/>
      <c r="D25" s="49"/>
      <c r="E25" s="49"/>
      <c r="F25" s="49"/>
      <c r="G25" s="49"/>
      <c r="H25" s="49"/>
      <c r="I25" s="49"/>
      <c r="J25" s="49"/>
      <c r="K25" s="49"/>
      <c r="L25" s="49"/>
    </row>
    <row r="26" spans="1:12" ht="22" customHeight="1" x14ac:dyDescent="0.3">
      <c r="A26" s="32" cm="1">
        <f t="array" ref="A26">IFERROR(INDEX(Control!$C$4:$C$33,SMALL(IF(Control!$B$4:$B$33="Sí",ROW(Control!$B$4:$B$33)),15)-3)-INDEX(Control!$D$4:$D$33,SMALL(IF(Control!$B$4:$B$33="Sí",ROW(Control!$B$4:$B$33)),15)-3)+INDEX(Control!$E$4:$E$33,SMALL(IF(Control!$B$4:$B$33="Sí",ROW(Control!$B$4:$B$33)),15)-3)-SUM(INDEX(Control!$F$4:N$33,SMALL(IF(Control!$B$4:$B$33="Sí",ROW(Control!$B$4:$B$33)),15)-3,0)),"")</f>
        <v>0</v>
      </c>
      <c r="B26" s="46" t="str" cm="1">
        <f t="array" ref="B26">IFERROR(INDEX(Control!$A$4:$A$33,SMALL(IF(Control!$B$4:$B$33="Sí",ROW(Control!$B$4:$B$33)),15)-3)&amp;IF(INDEX(Configuración!$C$10:$C$39,SMALL(IF(Control!$B$4:$B$33="Sí",ROW(Control!$B$4:$B$33)),15)-3)="Sí"," (solo para Enseñanzas Profesionales)",""),"")</f>
        <v>GUITARRA ELÉCTRICA</v>
      </c>
      <c r="C26" s="47"/>
      <c r="D26" s="47"/>
      <c r="E26" s="47"/>
      <c r="F26" s="47"/>
      <c r="G26" s="47"/>
      <c r="H26" s="47"/>
      <c r="I26" s="47"/>
      <c r="J26" s="47"/>
      <c r="K26" s="47"/>
      <c r="L26" s="47"/>
    </row>
    <row r="27" spans="1:12" ht="22" customHeight="1" x14ac:dyDescent="0.3">
      <c r="A27" s="33" cm="1">
        <f t="array" ref="A27">IFERROR(INDEX(Control!$C$4:$C$33,SMALL(IF(Control!$B$4:$B$33="Sí",ROW(Control!$B$4:$B$33)),16)-3)-INDEX(Control!$D$4:$D$33,SMALL(IF(Control!$B$4:$B$33="Sí",ROW(Control!$B$4:$B$33)),16)-3)+INDEX(Control!$E$4:$E$33,SMALL(IF(Control!$B$4:$B$33="Sí",ROW(Control!$B$4:$B$33)),16)-3)-SUM(INDEX(Control!$F$4:N$33,SMALL(IF(Control!$B$4:$B$33="Sí",ROW(Control!$B$4:$B$33)),16)-3,0)),"")</f>
        <v>0</v>
      </c>
      <c r="B27" s="48" t="str" cm="1">
        <f t="array" ref="B27">IFERROR(INDEX(Control!$A$4:$A$33,SMALL(IF(Control!$B$4:$B$33="Sí",ROW(Control!$B$4:$B$33)),16)-3)&amp;IF(INDEX(Configuración!$C$10:$C$39,SMALL(IF(Control!$B$4:$B$33="Sí",ROW(Control!$B$4:$B$33)),16)-3)="Sí"," (solo para Enseñanzas Profesionales)",""),"")</f>
        <v>INSTRUMENTOS DE CUERDA PULSADA DEL RENACIMIENTO Y BARROCO</v>
      </c>
      <c r="C27" s="49"/>
      <c r="D27" s="49"/>
      <c r="E27" s="49"/>
      <c r="F27" s="49"/>
      <c r="G27" s="49"/>
      <c r="H27" s="49"/>
      <c r="I27" s="49"/>
      <c r="J27" s="49"/>
      <c r="K27" s="49"/>
      <c r="L27" s="49"/>
    </row>
    <row r="28" spans="1:12" ht="22" customHeight="1" x14ac:dyDescent="0.3">
      <c r="A28" s="32" cm="1">
        <f t="array" ref="A28">IFERROR(INDEX(Control!$C$4:$C$33,SMALL(IF(Control!$B$4:$B$33="Sí",ROW(Control!$B$4:$B$33)),17)-3)-INDEX(Control!$D$4:$D$33,SMALL(IF(Control!$B$4:$B$33="Sí",ROW(Control!$B$4:$B$33)),17)-3)+INDEX(Control!$E$4:$E$33,SMALL(IF(Control!$B$4:$B$33="Sí",ROW(Control!$B$4:$B$33)),17)-3)-SUM(INDEX(Control!$F$4:N$33,SMALL(IF(Control!$B$4:$B$33="Sí",ROW(Control!$B$4:$B$33)),17)-3,0)),"")</f>
        <v>0</v>
      </c>
      <c r="B28" s="46" t="str" cm="1">
        <f t="array" ref="B28">IFERROR(INDEX(Control!$A$4:$A$33,SMALL(IF(Control!$B$4:$B$33="Sí",ROW(Control!$B$4:$B$33)),17)-3)&amp;IF(INDEX(Configuración!$C$10:$C$39,SMALL(IF(Control!$B$4:$B$33="Sí",ROW(Control!$B$4:$B$33)),17)-3)="Sí"," (solo para Enseñanzas Profesionales)",""),"")</f>
        <v>INSTRUMENTOS DE PLECTRO</v>
      </c>
      <c r="C28" s="47"/>
      <c r="D28" s="47"/>
      <c r="E28" s="47"/>
      <c r="F28" s="47"/>
      <c r="G28" s="47"/>
      <c r="H28" s="47"/>
      <c r="I28" s="47"/>
      <c r="J28" s="47"/>
      <c r="K28" s="47"/>
      <c r="L28" s="47"/>
    </row>
    <row r="29" spans="1:12" ht="22" customHeight="1" x14ac:dyDescent="0.3">
      <c r="A29" s="33" cm="1">
        <f t="array" ref="A29">IFERROR(INDEX(Control!$C$4:$C$33,SMALL(IF(Control!$B$4:$B$33="Sí",ROW(Control!$B$4:$B$33)),18)-3)-INDEX(Control!$D$4:$D$33,SMALL(IF(Control!$B$4:$B$33="Sí",ROW(Control!$B$4:$B$33)),18)-3)+INDEX(Control!$E$4:$E$33,SMALL(IF(Control!$B$4:$B$33="Sí",ROW(Control!$B$4:$B$33)),18)-3)-SUM(INDEX(Control!$F$4:N$33,SMALL(IF(Control!$B$4:$B$33="Sí",ROW(Control!$B$4:$B$33)),18)-3,0)),"")</f>
        <v>0</v>
      </c>
      <c r="B29" s="48" t="str" cm="1">
        <f t="array" ref="B29">IFERROR(INDEX(Control!$A$4:$A$33,SMALL(IF(Control!$B$4:$B$33="Sí",ROW(Control!$B$4:$B$33)),18)-3)&amp;IF(INDEX(Configuración!$C$10:$C$39,SMALL(IF(Control!$B$4:$B$33="Sí",ROW(Control!$B$4:$B$33)),18)-3)="Sí"," (solo para Enseñanzas Profesionales)",""),"")</f>
        <v>OBOE</v>
      </c>
      <c r="C29" s="49"/>
      <c r="D29" s="49"/>
      <c r="E29" s="49"/>
      <c r="F29" s="49"/>
      <c r="G29" s="49"/>
      <c r="H29" s="49"/>
      <c r="I29" s="49"/>
      <c r="J29" s="49"/>
      <c r="K29" s="49"/>
      <c r="L29" s="49"/>
    </row>
    <row r="30" spans="1:12" ht="22" customHeight="1" x14ac:dyDescent="0.3">
      <c r="A30" s="32" cm="1">
        <f t="array" ref="A30">IFERROR(INDEX(Control!$C$4:$C$33,SMALL(IF(Control!$B$4:$B$33="Sí",ROW(Control!$B$4:$B$33)),19)-3)-INDEX(Control!$D$4:$D$33,SMALL(IF(Control!$B$4:$B$33="Sí",ROW(Control!$B$4:$B$33)),19)-3)+INDEX(Control!$E$4:$E$33,SMALL(IF(Control!$B$4:$B$33="Sí",ROW(Control!$B$4:$B$33)),19)-3)-SUM(INDEX(Control!$F$4:N$33,SMALL(IF(Control!$B$4:$B$33="Sí",ROW(Control!$B$4:$B$33)),19)-3,0)),"")</f>
        <v>0</v>
      </c>
      <c r="B30" s="46" t="str" cm="1">
        <f t="array" ref="B30">IFERROR(INDEX(Control!$A$4:$A$33,SMALL(IF(Control!$B$4:$B$33="Sí",ROW(Control!$B$4:$B$33)),19)-3)&amp;IF(INDEX(Configuración!$C$10:$C$39,SMALL(IF(Control!$B$4:$B$33="Sí",ROW(Control!$B$4:$B$33)),19)-3)="Sí"," (solo para Enseñanzas Profesionales)",""),"")</f>
        <v>ÓRGANO</v>
      </c>
      <c r="C30" s="47"/>
      <c r="D30" s="47"/>
      <c r="E30" s="47"/>
      <c r="F30" s="47"/>
      <c r="G30" s="47"/>
      <c r="H30" s="47"/>
      <c r="I30" s="47"/>
      <c r="J30" s="47"/>
      <c r="K30" s="47"/>
      <c r="L30" s="47"/>
    </row>
    <row r="31" spans="1:12" ht="22" customHeight="1" x14ac:dyDescent="0.3">
      <c r="A31" s="33" cm="1">
        <f t="array" ref="A31">IFERROR(INDEX(Control!$C$4:$C$33,SMALL(IF(Control!$B$4:$B$33="Sí",ROW(Control!$B$4:$B$33)),20)-3)-INDEX(Control!$D$4:$D$33,SMALL(IF(Control!$B$4:$B$33="Sí",ROW(Control!$B$4:$B$33)),20)-3)+INDEX(Control!$E$4:$E$33,SMALL(IF(Control!$B$4:$B$33="Sí",ROW(Control!$B$4:$B$33)),20)-3)-SUM(INDEX(Control!$F$4:N$33,SMALL(IF(Control!$B$4:$B$33="Sí",ROW(Control!$B$4:$B$33)),20)-3,0)),"")</f>
        <v>0</v>
      </c>
      <c r="B31" s="48" t="str" cm="1">
        <f t="array" ref="B31">IFERROR(INDEX(Control!$A$4:$A$33,SMALL(IF(Control!$B$4:$B$33="Sí",ROW(Control!$B$4:$B$33)),20)-3)&amp;IF(INDEX(Configuración!$C$10:$C$39,SMALL(IF(Control!$B$4:$B$33="Sí",ROW(Control!$B$4:$B$33)),20)-3)="Sí"," (solo para Enseñanzas Profesionales)",""),"")</f>
        <v>PERCUSIÓN</v>
      </c>
      <c r="C31" s="49"/>
      <c r="D31" s="49"/>
      <c r="E31" s="49"/>
      <c r="F31" s="49"/>
      <c r="G31" s="49"/>
      <c r="H31" s="49"/>
      <c r="I31" s="49"/>
      <c r="J31" s="49"/>
      <c r="K31" s="49"/>
      <c r="L31" s="49"/>
    </row>
    <row r="32" spans="1:12" ht="22" customHeight="1" x14ac:dyDescent="0.3">
      <c r="A32" s="32" cm="1">
        <f t="array" ref="A32">IFERROR(INDEX(Control!$C$4:$C$33,SMALL(IF(Control!$B$4:$B$33="Sí",ROW(Control!$B$4:$B$33)),21)-3)-INDEX(Control!$D$4:$D$33,SMALL(IF(Control!$B$4:$B$33="Sí",ROW(Control!$B$4:$B$33)),21)-3)+INDEX(Control!$E$4:$E$33,SMALL(IF(Control!$B$4:$B$33="Sí",ROW(Control!$B$4:$B$33)),21)-3)-SUM(INDEX(Control!$F$4:N$33,SMALL(IF(Control!$B$4:$B$33="Sí",ROW(Control!$B$4:$B$33)),21)-3,0)),"")</f>
        <v>0</v>
      </c>
      <c r="B32" s="46" t="str" cm="1">
        <f t="array" ref="B32">IFERROR(INDEX(Control!$A$4:$A$33,SMALL(IF(Control!$B$4:$B$33="Sí",ROW(Control!$B$4:$B$33)),21)-3)&amp;IF(INDEX(Configuración!$C$10:$C$39,SMALL(IF(Control!$B$4:$B$33="Sí",ROW(Control!$B$4:$B$33)),21)-3)="Sí"," (solo para Enseñanzas Profesionales)",""),"")</f>
        <v>PIANO</v>
      </c>
      <c r="C32" s="47"/>
      <c r="D32" s="47"/>
      <c r="E32" s="47"/>
      <c r="F32" s="47"/>
      <c r="G32" s="47"/>
      <c r="H32" s="47"/>
      <c r="I32" s="47"/>
      <c r="J32" s="47"/>
      <c r="K32" s="47"/>
      <c r="L32" s="47"/>
    </row>
    <row r="33" spans="1:12" ht="22" customHeight="1" x14ac:dyDescent="0.3">
      <c r="A33" s="33" cm="1">
        <f t="array" ref="A33">IFERROR(INDEX(Control!$C$4:$C$33,SMALL(IF(Control!$B$4:$B$33="Sí",ROW(Control!$B$4:$B$33)),22)-3)-INDEX(Control!$D$4:$D$33,SMALL(IF(Control!$B$4:$B$33="Sí",ROW(Control!$B$4:$B$33)),22)-3)+INDEX(Control!$E$4:$E$33,SMALL(IF(Control!$B$4:$B$33="Sí",ROW(Control!$B$4:$B$33)),22)-3)-SUM(INDEX(Control!$F$4:N$33,SMALL(IF(Control!$B$4:$B$33="Sí",ROW(Control!$B$4:$B$33)),22)-3,0)),"")</f>
        <v>0</v>
      </c>
      <c r="B33" s="48" t="str" cm="1">
        <f t="array" ref="B33">IFERROR(INDEX(Control!$A$4:$A$33,SMALL(IF(Control!$B$4:$B$33="Sí",ROW(Control!$B$4:$B$33)),22)-3)&amp;IF(INDEX(Configuración!$C$10:$C$39,SMALL(IF(Control!$B$4:$B$33="Sí",ROW(Control!$B$4:$B$33)),22)-3)="Sí"," (solo para Enseñanzas Profesionales)",""),"")</f>
        <v>SAXOFÓN</v>
      </c>
      <c r="C33" s="49"/>
      <c r="D33" s="49"/>
      <c r="E33" s="49"/>
      <c r="F33" s="49"/>
      <c r="G33" s="49"/>
      <c r="H33" s="49"/>
      <c r="I33" s="49"/>
      <c r="J33" s="49"/>
      <c r="K33" s="49"/>
      <c r="L33" s="49"/>
    </row>
    <row r="34" spans="1:12" ht="22" customHeight="1" x14ac:dyDescent="0.3">
      <c r="A34" s="32" cm="1">
        <f t="array" ref="A34">IFERROR(INDEX(Control!$C$4:$C$33,SMALL(IF(Control!$B$4:$B$33="Sí",ROW(Control!$B$4:$B$33)),23)-3)-INDEX(Control!$D$4:$D$33,SMALL(IF(Control!$B$4:$B$33="Sí",ROW(Control!$B$4:$B$33)),23)-3)+INDEX(Control!$E$4:$E$33,SMALL(IF(Control!$B$4:$B$33="Sí",ROW(Control!$B$4:$B$33)),23)-3)-SUM(INDEX(Control!$F$4:N$33,SMALL(IF(Control!$B$4:$B$33="Sí",ROW(Control!$B$4:$B$33)),23)-3,0)),"")</f>
        <v>0</v>
      </c>
      <c r="B34" s="46" t="str" cm="1">
        <f t="array" ref="B34">IFERROR(INDEX(Control!$A$4:$A$33,SMALL(IF(Control!$B$4:$B$33="Sí",ROW(Control!$B$4:$B$33)),23)-3)&amp;IF(INDEX(Configuración!$C$10:$C$39,SMALL(IF(Control!$B$4:$B$33="Sí",ROW(Control!$B$4:$B$33)),23)-3)="Sí"," (solo para Enseñanzas Profesionales)",""),"")</f>
        <v>TROMBÓN</v>
      </c>
      <c r="C34" s="47"/>
      <c r="D34" s="47"/>
      <c r="E34" s="47"/>
      <c r="F34" s="47"/>
      <c r="G34" s="47"/>
      <c r="H34" s="47"/>
      <c r="I34" s="47"/>
      <c r="J34" s="47"/>
      <c r="K34" s="47"/>
      <c r="L34" s="47"/>
    </row>
    <row r="35" spans="1:12" ht="22" customHeight="1" x14ac:dyDescent="0.3">
      <c r="A35" s="33" cm="1">
        <f t="array" ref="A35">IFERROR(INDEX(Control!$C$4:$C$33,SMALL(IF(Control!$B$4:$B$33="Sí",ROW(Control!$B$4:$B$33)),24)-3)-INDEX(Control!$D$4:$D$33,SMALL(IF(Control!$B$4:$B$33="Sí",ROW(Control!$B$4:$B$33)),24)-3)+INDEX(Control!$E$4:$E$33,SMALL(IF(Control!$B$4:$B$33="Sí",ROW(Control!$B$4:$B$33)),24)-3)-SUM(INDEX(Control!$F$4:N$33,SMALL(IF(Control!$B$4:$B$33="Sí",ROW(Control!$B$4:$B$33)),24)-3,0)),"")</f>
        <v>0</v>
      </c>
      <c r="B35" s="48" t="str" cm="1">
        <f t="array" ref="B35">IFERROR(INDEX(Control!$A$4:$A$33,SMALL(IF(Control!$B$4:$B$33="Sí",ROW(Control!$B$4:$B$33)),24)-3)&amp;IF(INDEX(Configuración!$C$10:$C$39,SMALL(IF(Control!$B$4:$B$33="Sí",ROW(Control!$B$4:$B$33)),24)-3)="Sí"," (solo para Enseñanzas Profesionales)",""),"")</f>
        <v>TROMPA</v>
      </c>
      <c r="C35" s="49"/>
      <c r="D35" s="49"/>
      <c r="E35" s="49"/>
      <c r="F35" s="49"/>
      <c r="G35" s="49"/>
      <c r="H35" s="49"/>
      <c r="I35" s="49"/>
      <c r="J35" s="49"/>
      <c r="K35" s="49"/>
      <c r="L35" s="49"/>
    </row>
    <row r="36" spans="1:12" ht="22" customHeight="1" x14ac:dyDescent="0.3">
      <c r="A36" s="32" cm="1">
        <f t="array" ref="A36">IFERROR(INDEX(Control!$C$4:$C$33,SMALL(IF(Control!$B$4:$B$33="Sí",ROW(Control!$B$4:$B$33)),25)-3)-INDEX(Control!$D$4:$D$33,SMALL(IF(Control!$B$4:$B$33="Sí",ROW(Control!$B$4:$B$33)),25)-3)+INDEX(Control!$E$4:$E$33,SMALL(IF(Control!$B$4:$B$33="Sí",ROW(Control!$B$4:$B$33)),25)-3)-SUM(INDEX(Control!$F$4:N$33,SMALL(IF(Control!$B$4:$B$33="Sí",ROW(Control!$B$4:$B$33)),25)-3,0)),"")</f>
        <v>0</v>
      </c>
      <c r="B36" s="46" t="str" cm="1">
        <f t="array" ref="B36">IFERROR(INDEX(Control!$A$4:$A$33,SMALL(IF(Control!$B$4:$B$33="Sí",ROW(Control!$B$4:$B$33)),25)-3)&amp;IF(INDEX(Configuración!$C$10:$C$39,SMALL(IF(Control!$B$4:$B$33="Sí",ROW(Control!$B$4:$B$33)),25)-3)="Sí"," (solo para Enseñanzas Profesionales)",""),"")</f>
        <v>TROMPETA</v>
      </c>
      <c r="C36" s="47"/>
      <c r="D36" s="47"/>
      <c r="E36" s="47"/>
      <c r="F36" s="47"/>
      <c r="G36" s="47"/>
      <c r="H36" s="47"/>
      <c r="I36" s="47"/>
      <c r="J36" s="47"/>
      <c r="K36" s="47"/>
      <c r="L36" s="47"/>
    </row>
    <row r="37" spans="1:12" ht="22" customHeight="1" x14ac:dyDescent="0.3">
      <c r="A37" s="33" cm="1">
        <f t="array" ref="A37">IFERROR(INDEX(Control!$C$4:$C$33,SMALL(IF(Control!$B$4:$B$33="Sí",ROW(Control!$B$4:$B$33)),26)-3)-INDEX(Control!$D$4:$D$33,SMALL(IF(Control!$B$4:$B$33="Sí",ROW(Control!$B$4:$B$33)),26)-3)+INDEX(Control!$E$4:$E$33,SMALL(IF(Control!$B$4:$B$33="Sí",ROW(Control!$B$4:$B$33)),26)-3)-SUM(INDEX(Control!$F$4:N$33,SMALL(IF(Control!$B$4:$B$33="Sí",ROW(Control!$B$4:$B$33)),26)-3,0)),"")</f>
        <v>0</v>
      </c>
      <c r="B37" s="48" t="str" cm="1">
        <f t="array" ref="B37">IFERROR(INDEX(Control!$A$4:$A$33,SMALL(IF(Control!$B$4:$B$33="Sí",ROW(Control!$B$4:$B$33)),26)-3)&amp;IF(INDEX(Configuración!$C$10:$C$39,SMALL(IF(Control!$B$4:$B$33="Sí",ROW(Control!$B$4:$B$33)),26)-3)="Sí"," (solo para Enseñanzas Profesionales)",""),"")</f>
        <v>TUBA</v>
      </c>
      <c r="C37" s="49"/>
      <c r="D37" s="49"/>
      <c r="E37" s="49"/>
      <c r="F37" s="49"/>
      <c r="G37" s="49"/>
      <c r="H37" s="49"/>
      <c r="I37" s="49"/>
      <c r="J37" s="49"/>
      <c r="K37" s="49"/>
      <c r="L37" s="49"/>
    </row>
    <row r="38" spans="1:12" ht="22" customHeight="1" x14ac:dyDescent="0.3">
      <c r="A38" s="32" cm="1">
        <f t="array" ref="A38">IFERROR(INDEX(Control!$C$4:$C$33,SMALL(IF(Control!$B$4:$B$33="Sí",ROW(Control!$B$4:$B$33)),27)-3)-INDEX(Control!$D$4:$D$33,SMALL(IF(Control!$B$4:$B$33="Sí",ROW(Control!$B$4:$B$33)),27)-3)+INDEX(Control!$E$4:$E$33,SMALL(IF(Control!$B$4:$B$33="Sí",ROW(Control!$B$4:$B$33)),27)-3)-SUM(INDEX(Control!$F$4:N$33,SMALL(IF(Control!$B$4:$B$33="Sí",ROW(Control!$B$4:$B$33)),27)-3,0)),"")</f>
        <v>0</v>
      </c>
      <c r="B38" s="46" t="str" cm="1">
        <f t="array" ref="B38">IFERROR(INDEX(Control!$A$4:$A$33,SMALL(IF(Control!$B$4:$B$33="Sí",ROW(Control!$B$4:$B$33)),27)-3)&amp;IF(INDEX(Configuración!$C$10:$C$39,SMALL(IF(Control!$B$4:$B$33="Sí",ROW(Control!$B$4:$B$33)),27)-3)="Sí"," (solo para Enseñanzas Profesionales)",""),"")</f>
        <v>VIOLA</v>
      </c>
      <c r="C38" s="47"/>
      <c r="D38" s="47"/>
      <c r="E38" s="47"/>
      <c r="F38" s="47"/>
      <c r="G38" s="47"/>
      <c r="H38" s="47"/>
      <c r="I38" s="47"/>
      <c r="J38" s="47"/>
      <c r="K38" s="47"/>
      <c r="L38" s="47"/>
    </row>
    <row r="39" spans="1:12" ht="22" customHeight="1" x14ac:dyDescent="0.3">
      <c r="A39" s="33" cm="1">
        <f t="array" ref="A39">IFERROR(INDEX(Control!$C$4:$C$33,SMALL(IF(Control!$B$4:$B$33="Sí",ROW(Control!$B$4:$B$33)),28)-3)-INDEX(Control!$D$4:$D$33,SMALL(IF(Control!$B$4:$B$33="Sí",ROW(Control!$B$4:$B$33)),28)-3)+INDEX(Control!$E$4:$E$33,SMALL(IF(Control!$B$4:$B$33="Sí",ROW(Control!$B$4:$B$33)),28)-3)-SUM(INDEX(Control!$F$4:N$33,SMALL(IF(Control!$B$4:$B$33="Sí",ROW(Control!$B$4:$B$33)),28)-3,0)),"")</f>
        <v>0</v>
      </c>
      <c r="B39" s="48" t="str" cm="1">
        <f t="array" ref="B39">IFERROR(INDEX(Control!$A$4:$A$33,SMALL(IF(Control!$B$4:$B$33="Sí",ROW(Control!$B$4:$B$33)),28)-3)&amp;IF(INDEX(Configuración!$C$10:$C$39,SMALL(IF(Control!$B$4:$B$33="Sí",ROW(Control!$B$4:$B$33)),28)-3)="Sí"," (solo para Enseñanzas Profesionales)",""),"")</f>
        <v>VIOLA DA GAMBA</v>
      </c>
      <c r="C39" s="49"/>
      <c r="D39" s="49"/>
      <c r="E39" s="49"/>
      <c r="F39" s="49"/>
      <c r="G39" s="49"/>
      <c r="H39" s="49"/>
      <c r="I39" s="49"/>
      <c r="J39" s="49"/>
      <c r="K39" s="49"/>
      <c r="L39" s="49"/>
    </row>
    <row r="40" spans="1:12" ht="22" customHeight="1" x14ac:dyDescent="0.3">
      <c r="A40" s="32" cm="1">
        <f t="array" ref="A40">IFERROR(INDEX(Control!$C$4:$C$33,SMALL(IF(Control!$B$4:$B$33="Sí",ROW(Control!$B$4:$B$33)),29)-3)-INDEX(Control!$D$4:$D$33,SMALL(IF(Control!$B$4:$B$33="Sí",ROW(Control!$B$4:$B$33)),29)-3)+INDEX(Control!$E$4:$E$33,SMALL(IF(Control!$B$4:$B$33="Sí",ROW(Control!$B$4:$B$33)),29)-3)-SUM(INDEX(Control!$F$4:N$33,SMALL(IF(Control!$B$4:$B$33="Sí",ROW(Control!$B$4:$B$33)),29)-3,0)),"")</f>
        <v>0</v>
      </c>
      <c r="B40" s="46" t="str" cm="1">
        <f t="array" ref="B40">IFERROR(INDEX(Control!$A$4:$A$33,SMALL(IF(Control!$B$4:$B$33="Sí",ROW(Control!$B$4:$B$33)),29)-3)&amp;IF(INDEX(Configuración!$C$10:$C$39,SMALL(IF(Control!$B$4:$B$33="Sí",ROW(Control!$B$4:$B$33)),29)-3)="Sí"," (solo para Enseñanzas Profesionales)",""),"")</f>
        <v>VIOLÍN</v>
      </c>
      <c r="C40" s="47"/>
      <c r="D40" s="47"/>
      <c r="E40" s="47"/>
      <c r="F40" s="47"/>
      <c r="G40" s="47"/>
      <c r="H40" s="47"/>
      <c r="I40" s="47"/>
      <c r="J40" s="47"/>
      <c r="K40" s="47"/>
      <c r="L40" s="47"/>
    </row>
    <row r="41" spans="1:12" ht="22" customHeight="1" thickBot="1" x14ac:dyDescent="0.35">
      <c r="A41" s="43" cm="1">
        <f t="array" ref="A41">IFERROR(INDEX(Control!$C$4:$C$33,SMALL(IF(Control!$B$4:$B$33="Sí",ROW(Control!$B$4:$B$33)),30)-3)-INDEX(Control!$D$4:$D$33,SMALL(IF(Control!$B$4:$B$33="Sí",ROW(Control!$B$4:$B$33)),30)-3)+INDEX(Control!$E$4:$E$33,SMALL(IF(Control!$B$4:$B$33="Sí",ROW(Control!$B$4:$B$33)),30)-3)-SUM(INDEX(Control!$F$4:N$33,SMALL(IF(Control!$B$4:$B$33="Sí",ROW(Control!$B$4:$B$33)),30)-3,0)),"")</f>
        <v>0</v>
      </c>
      <c r="B41" s="62" t="str" cm="1">
        <f t="array" ref="B41">IFERROR(INDEX(Control!$A$4:$A$33,SMALL(IF(Control!$B$4:$B$33="Sí",ROW(Control!$B$4:$B$33)),30)-3)&amp;IF(INDEX(Configuración!$C$10:$C$39,SMALL(IF(Control!$B$4:$B$33="Sí",ROW(Control!$B$4:$B$33)),30)-3)="Sí"," (solo para Enseñanzas Profesionales)",""),"")</f>
        <v>VIOLONCHELO</v>
      </c>
      <c r="C41" s="63"/>
      <c r="D41" s="63"/>
      <c r="E41" s="63"/>
      <c r="F41" s="63"/>
      <c r="G41" s="63"/>
      <c r="H41" s="63"/>
      <c r="I41" s="63"/>
      <c r="J41" s="63"/>
      <c r="K41" s="63"/>
      <c r="L41" s="63"/>
    </row>
    <row r="42" spans="1:12" ht="30" customHeight="1" thickTop="1" x14ac:dyDescent="0.3">
      <c r="A42" s="44">
        <f>SUM(A12:A41)</f>
        <v>0</v>
      </c>
      <c r="B42" s="45" t="s">
        <v>189</v>
      </c>
      <c r="C42" s="45"/>
      <c r="D42" s="45"/>
      <c r="E42" s="45"/>
      <c r="F42" s="45"/>
      <c r="G42" s="45"/>
      <c r="H42" s="45"/>
      <c r="I42" s="45"/>
      <c r="J42" s="45"/>
      <c r="K42" s="45"/>
      <c r="L42" s="45"/>
    </row>
    <row r="43" spans="1:12" ht="20" customHeight="1" x14ac:dyDescent="0.2">
      <c r="A43" s="60" t="s">
        <v>114</v>
      </c>
      <c r="B43" s="61"/>
      <c r="C43" s="61"/>
      <c r="D43" s="61"/>
      <c r="E43" s="61"/>
      <c r="F43" s="61"/>
      <c r="G43" s="61"/>
      <c r="H43" s="61"/>
      <c r="I43" s="61"/>
      <c r="J43" s="61"/>
      <c r="K43" s="61"/>
      <c r="L43" s="61"/>
    </row>
    <row r="44" spans="1:12" ht="14" customHeight="1" x14ac:dyDescent="0.2">
      <c r="A44" s="29" t="s">
        <v>68</v>
      </c>
      <c r="B44" s="57" t="s">
        <v>42</v>
      </c>
      <c r="C44" s="57"/>
      <c r="D44" s="57"/>
      <c r="E44" s="57"/>
      <c r="F44" s="57"/>
      <c r="G44" s="29" t="s">
        <v>80</v>
      </c>
      <c r="H44" s="57" t="s">
        <v>53</v>
      </c>
      <c r="I44" s="57"/>
      <c r="J44" s="57"/>
      <c r="K44" s="57"/>
      <c r="L44" s="57"/>
    </row>
    <row r="45" spans="1:12" ht="14" customHeight="1" x14ac:dyDescent="0.2">
      <c r="A45" s="29" t="s">
        <v>69</v>
      </c>
      <c r="B45" s="57" t="s">
        <v>43</v>
      </c>
      <c r="C45" s="57"/>
      <c r="D45" s="57"/>
      <c r="E45" s="57"/>
      <c r="F45" s="57"/>
      <c r="G45" s="29" t="s">
        <v>81</v>
      </c>
      <c r="H45" s="57" t="s">
        <v>54</v>
      </c>
      <c r="I45" s="57"/>
      <c r="J45" s="57"/>
      <c r="K45" s="57"/>
      <c r="L45" s="57"/>
    </row>
    <row r="46" spans="1:12" ht="14" customHeight="1" x14ac:dyDescent="0.2">
      <c r="A46" s="29" t="s">
        <v>70</v>
      </c>
      <c r="B46" s="57" t="s">
        <v>44</v>
      </c>
      <c r="C46" s="57"/>
      <c r="D46" s="57"/>
      <c r="E46" s="57"/>
      <c r="F46" s="57"/>
      <c r="G46" s="29" t="s">
        <v>82</v>
      </c>
      <c r="H46" s="57" t="s">
        <v>55</v>
      </c>
      <c r="I46" s="57"/>
      <c r="J46" s="57"/>
      <c r="K46" s="57"/>
      <c r="L46" s="57"/>
    </row>
    <row r="47" spans="1:12" ht="14" customHeight="1" x14ac:dyDescent="0.2">
      <c r="A47" s="29" t="s">
        <v>71</v>
      </c>
      <c r="B47" s="57" t="s">
        <v>45</v>
      </c>
      <c r="C47" s="57"/>
      <c r="D47" s="57"/>
      <c r="E47" s="57"/>
      <c r="F47" s="57"/>
      <c r="G47" s="29" t="s">
        <v>83</v>
      </c>
      <c r="H47" s="57" t="s">
        <v>56</v>
      </c>
      <c r="I47" s="57"/>
      <c r="J47" s="57"/>
      <c r="K47" s="57"/>
      <c r="L47" s="57"/>
    </row>
    <row r="48" spans="1:12" ht="14" customHeight="1" x14ac:dyDescent="0.2">
      <c r="A48" s="29" t="s">
        <v>72</v>
      </c>
      <c r="B48" s="57" t="s">
        <v>194</v>
      </c>
      <c r="C48" s="57"/>
      <c r="D48" s="57"/>
      <c r="E48" s="57"/>
      <c r="F48" s="57"/>
      <c r="G48" s="29" t="s">
        <v>84</v>
      </c>
      <c r="H48" s="57" t="s">
        <v>57</v>
      </c>
      <c r="I48" s="57"/>
      <c r="J48" s="57"/>
      <c r="K48" s="57"/>
      <c r="L48" s="57"/>
    </row>
    <row r="49" spans="1:12" ht="14" customHeight="1" x14ac:dyDescent="0.2">
      <c r="A49" s="29" t="s">
        <v>73</v>
      </c>
      <c r="B49" s="57" t="s">
        <v>46</v>
      </c>
      <c r="C49" s="57"/>
      <c r="D49" s="57"/>
      <c r="E49" s="57"/>
      <c r="F49" s="57"/>
      <c r="G49" s="29" t="s">
        <v>85</v>
      </c>
      <c r="H49" s="57" t="s">
        <v>58</v>
      </c>
      <c r="I49" s="57"/>
      <c r="J49" s="57"/>
      <c r="K49" s="57"/>
      <c r="L49" s="57"/>
    </row>
    <row r="50" spans="1:12" ht="14" customHeight="1" x14ac:dyDescent="0.2">
      <c r="A50" s="29" t="s">
        <v>74</v>
      </c>
      <c r="B50" s="57" t="s">
        <v>47</v>
      </c>
      <c r="C50" s="57"/>
      <c r="D50" s="57"/>
      <c r="E50" s="57"/>
      <c r="F50" s="57"/>
      <c r="G50" s="29" t="s">
        <v>86</v>
      </c>
      <c r="H50" s="57" t="s">
        <v>59</v>
      </c>
      <c r="I50" s="57"/>
      <c r="J50" s="57"/>
      <c r="K50" s="57"/>
      <c r="L50" s="57"/>
    </row>
    <row r="51" spans="1:12" ht="14" customHeight="1" x14ac:dyDescent="0.2">
      <c r="A51" s="29" t="s">
        <v>75</v>
      </c>
      <c r="B51" s="57" t="s">
        <v>48</v>
      </c>
      <c r="C51" s="57"/>
      <c r="D51" s="57"/>
      <c r="E51" s="57"/>
      <c r="F51" s="57"/>
      <c r="G51" s="29" t="s">
        <v>87</v>
      </c>
      <c r="H51" s="57" t="s">
        <v>60</v>
      </c>
      <c r="I51" s="57"/>
      <c r="J51" s="57"/>
      <c r="K51" s="57"/>
      <c r="L51" s="57"/>
    </row>
    <row r="52" spans="1:12" ht="14" customHeight="1" x14ac:dyDescent="0.2">
      <c r="A52" s="29" t="s">
        <v>76</v>
      </c>
      <c r="B52" s="57" t="s">
        <v>49</v>
      </c>
      <c r="C52" s="57"/>
      <c r="D52" s="57"/>
      <c r="E52" s="57"/>
      <c r="F52" s="57"/>
      <c r="G52" s="29" t="s">
        <v>88</v>
      </c>
      <c r="H52" s="57" t="s">
        <v>61</v>
      </c>
      <c r="I52" s="57"/>
      <c r="J52" s="57"/>
      <c r="K52" s="57"/>
      <c r="L52" s="57"/>
    </row>
    <row r="53" spans="1:12" ht="14" customHeight="1" x14ac:dyDescent="0.2">
      <c r="A53" s="28" t="s">
        <v>77</v>
      </c>
      <c r="B53" s="58" t="s">
        <v>50</v>
      </c>
      <c r="C53" s="57"/>
      <c r="D53" s="57"/>
      <c r="E53" s="57"/>
      <c r="F53" s="57"/>
      <c r="G53" s="29" t="s">
        <v>89</v>
      </c>
      <c r="H53" s="57" t="s">
        <v>62</v>
      </c>
      <c r="I53" s="57"/>
      <c r="J53" s="57"/>
      <c r="K53" s="57"/>
      <c r="L53" s="57"/>
    </row>
    <row r="54" spans="1:12" ht="14" customHeight="1" x14ac:dyDescent="0.2">
      <c r="A54" s="29" t="s">
        <v>78</v>
      </c>
      <c r="B54" s="57" t="s">
        <v>51</v>
      </c>
      <c r="C54" s="57"/>
      <c r="D54" s="57"/>
      <c r="E54" s="57"/>
      <c r="F54" s="57"/>
      <c r="G54" s="29" t="s">
        <v>90</v>
      </c>
      <c r="H54" s="57" t="s">
        <v>63</v>
      </c>
      <c r="I54" s="57"/>
      <c r="J54" s="57"/>
      <c r="K54" s="57"/>
      <c r="L54" s="57"/>
    </row>
    <row r="55" spans="1:12" ht="14" customHeight="1" x14ac:dyDescent="0.2">
      <c r="A55" s="29" t="s">
        <v>79</v>
      </c>
      <c r="B55" s="57" t="s">
        <v>52</v>
      </c>
      <c r="C55" s="57"/>
      <c r="D55" s="57"/>
      <c r="E55" s="57"/>
      <c r="F55" s="57"/>
      <c r="G55" s="30"/>
      <c r="H55" s="30"/>
      <c r="I55" s="30"/>
      <c r="J55" s="30"/>
      <c r="K55" s="30"/>
      <c r="L55" s="30"/>
    </row>
  </sheetData>
  <sheetProtection sheet="1" objects="1" scenarios="1"/>
  <mergeCells count="62">
    <mergeCell ref="H52:L52"/>
    <mergeCell ref="H53:L53"/>
    <mergeCell ref="H54:L54"/>
    <mergeCell ref="B11:L11"/>
    <mergeCell ref="B12:L12"/>
    <mergeCell ref="B13:L13"/>
    <mergeCell ref="B14:L14"/>
    <mergeCell ref="B15:L15"/>
    <mergeCell ref="B16:L16"/>
    <mergeCell ref="B17:L17"/>
    <mergeCell ref="B54:F54"/>
    <mergeCell ref="A43:L43"/>
    <mergeCell ref="B45:F45"/>
    <mergeCell ref="B46:F46"/>
    <mergeCell ref="B47:F47"/>
    <mergeCell ref="B41:L41"/>
    <mergeCell ref="B55:F55"/>
    <mergeCell ref="H44:L44"/>
    <mergeCell ref="H45:L45"/>
    <mergeCell ref="H46:L46"/>
    <mergeCell ref="H47:L47"/>
    <mergeCell ref="H48:L48"/>
    <mergeCell ref="H49:L49"/>
    <mergeCell ref="H50:L50"/>
    <mergeCell ref="H51:L51"/>
    <mergeCell ref="B48:F48"/>
    <mergeCell ref="B49:F49"/>
    <mergeCell ref="B50:F50"/>
    <mergeCell ref="B51:F51"/>
    <mergeCell ref="B52:F52"/>
    <mergeCell ref="B53:F53"/>
    <mergeCell ref="B44:F44"/>
    <mergeCell ref="A9:L9"/>
    <mergeCell ref="B39:L39"/>
    <mergeCell ref="B40:L40"/>
    <mergeCell ref="B29:L29"/>
    <mergeCell ref="B30:L30"/>
    <mergeCell ref="B31:L31"/>
    <mergeCell ref="B32:L32"/>
    <mergeCell ref="B38:L38"/>
    <mergeCell ref="B22:L22"/>
    <mergeCell ref="B23:L23"/>
    <mergeCell ref="B24:L24"/>
    <mergeCell ref="B25:L25"/>
    <mergeCell ref="B26:L26"/>
    <mergeCell ref="B27:L27"/>
    <mergeCell ref="B28:L28"/>
    <mergeCell ref="B33:L33"/>
    <mergeCell ref="A1:L1"/>
    <mergeCell ref="A2:L2"/>
    <mergeCell ref="A3:L3"/>
    <mergeCell ref="A4:L4"/>
    <mergeCell ref="A6:L6"/>
    <mergeCell ref="B42:L42"/>
    <mergeCell ref="B18:L18"/>
    <mergeCell ref="B19:L19"/>
    <mergeCell ref="B20:L20"/>
    <mergeCell ref="B21:L21"/>
    <mergeCell ref="B34:L34"/>
    <mergeCell ref="B35:L35"/>
    <mergeCell ref="B36:L36"/>
    <mergeCell ref="B37:L37"/>
  </mergeCells>
  <conditionalFormatting sqref="A12:L41">
    <cfRule type="expression" dxfId="13" priority="1">
      <formula>$B12=""</formula>
    </cfRule>
  </conditionalFormatting>
  <pageMargins left="0.19685039375000002" right="0.19685039375000002" top="0.19685039375000002" bottom="0.19685039375000002" header="0.19685039375000002" footer="0.19685039375000002"/>
  <pageSetup paperSize="9" scale="62" orientation="portrait" horizontalDpi="0" verticalDpi="0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7383DD3-7A0C-9F4A-BDC1-7480942CBE5A}">
  <sheetPr>
    <pageSetUpPr fitToPage="1"/>
  </sheetPr>
  <dimension ref="A1:L55"/>
  <sheetViews>
    <sheetView topLeftCell="A3" workbookViewId="0">
      <selection activeCell="A4" sqref="A4:L4"/>
    </sheetView>
  </sheetViews>
  <sheetFormatPr baseColWidth="10" defaultRowHeight="16" x14ac:dyDescent="0.2"/>
  <cols>
    <col min="1" max="1" width="20" customWidth="1"/>
    <col min="2" max="12" width="10" customWidth="1"/>
  </cols>
  <sheetData>
    <row r="1" spans="1:12" ht="60" customHeight="1" x14ac:dyDescent="0.2">
      <c r="A1" s="50" t="s">
        <v>66</v>
      </c>
      <c r="B1" s="51"/>
      <c r="C1" s="51"/>
      <c r="D1" s="51"/>
      <c r="E1" s="51"/>
      <c r="F1" s="51"/>
      <c r="G1" s="51"/>
      <c r="H1" s="51"/>
      <c r="I1" s="51"/>
      <c r="J1" s="51"/>
      <c r="K1" s="51"/>
      <c r="L1" s="51"/>
    </row>
    <row r="2" spans="1:12" ht="42" customHeight="1" x14ac:dyDescent="0.4">
      <c r="A2" s="52">
        <f>Configuración!B3</f>
        <v>0</v>
      </c>
      <c r="B2" s="51"/>
      <c r="C2" s="51"/>
      <c r="D2" s="51"/>
      <c r="E2" s="51"/>
      <c r="F2" s="51"/>
      <c r="G2" s="51"/>
      <c r="H2" s="51"/>
      <c r="I2" s="51"/>
      <c r="J2" s="51"/>
      <c r="K2" s="51"/>
      <c r="L2" s="51"/>
    </row>
    <row r="3" spans="1:12" ht="24" customHeight="1" x14ac:dyDescent="0.25">
      <c r="A3" s="53" t="str">
        <f>"Curso académico: "&amp;Configuración!B4</f>
        <v xml:space="preserve">Curso académico: </v>
      </c>
      <c r="B3" s="51"/>
      <c r="C3" s="51"/>
      <c r="D3" s="51"/>
      <c r="E3" s="51"/>
      <c r="F3" s="51"/>
      <c r="G3" s="51"/>
      <c r="H3" s="51"/>
      <c r="I3" s="51"/>
      <c r="J3" s="51"/>
      <c r="K3" s="51"/>
      <c r="L3" s="51"/>
    </row>
    <row r="4" spans="1:12" ht="34" customHeight="1" x14ac:dyDescent="0.3">
      <c r="A4" s="54" t="s">
        <v>126</v>
      </c>
      <c r="B4" s="51"/>
      <c r="C4" s="51"/>
      <c r="D4" s="51"/>
      <c r="E4" s="51"/>
      <c r="F4" s="51"/>
      <c r="G4" s="51"/>
      <c r="H4" s="51"/>
      <c r="I4" s="51"/>
      <c r="J4" s="51"/>
      <c r="K4" s="51"/>
      <c r="L4" s="51"/>
    </row>
    <row r="5" spans="1:12" ht="6" customHeight="1" x14ac:dyDescent="0.2"/>
    <row r="6" spans="1:12" ht="22" customHeight="1" thickBot="1" x14ac:dyDescent="0.25">
      <c r="A6" s="55" t="s">
        <v>67</v>
      </c>
      <c r="B6" s="51"/>
      <c r="C6" s="51"/>
      <c r="D6" s="51"/>
      <c r="E6" s="51"/>
      <c r="F6" s="51"/>
      <c r="G6" s="51"/>
      <c r="H6" s="51"/>
      <c r="I6" s="51"/>
      <c r="J6" s="51"/>
      <c r="K6" s="51"/>
      <c r="L6" s="51"/>
    </row>
    <row r="7" spans="1:12" ht="22" customHeight="1" thickBot="1" x14ac:dyDescent="0.25">
      <c r="A7" s="21" t="s">
        <v>68</v>
      </c>
      <c r="B7" s="21" t="s">
        <v>69</v>
      </c>
      <c r="C7" s="21" t="s">
        <v>70</v>
      </c>
      <c r="D7" s="21" t="s">
        <v>71</v>
      </c>
      <c r="E7" s="21" t="s">
        <v>72</v>
      </c>
      <c r="F7" s="21" t="s">
        <v>73</v>
      </c>
      <c r="G7" s="21" t="s">
        <v>74</v>
      </c>
      <c r="H7" s="21" t="s">
        <v>75</v>
      </c>
      <c r="I7" s="21" t="s">
        <v>76</v>
      </c>
      <c r="J7" s="21" t="s">
        <v>77</v>
      </c>
      <c r="K7" s="15" t="s">
        <v>78</v>
      </c>
      <c r="L7" s="19" t="s">
        <v>79</v>
      </c>
    </row>
    <row r="8" spans="1:12" ht="22" customHeight="1" thickBot="1" x14ac:dyDescent="0.25">
      <c r="A8" s="17" t="s">
        <v>80</v>
      </c>
      <c r="B8" s="17" t="s">
        <v>81</v>
      </c>
      <c r="C8" s="17" t="s">
        <v>82</v>
      </c>
      <c r="D8" s="17" t="s">
        <v>83</v>
      </c>
      <c r="E8" s="17" t="s">
        <v>84</v>
      </c>
      <c r="F8" s="17" t="s">
        <v>85</v>
      </c>
      <c r="G8" s="17" t="s">
        <v>86</v>
      </c>
      <c r="H8" s="17" t="s">
        <v>87</v>
      </c>
      <c r="I8" s="17" t="s">
        <v>88</v>
      </c>
      <c r="J8" s="17" t="s">
        <v>89</v>
      </c>
      <c r="K8" s="17" t="s">
        <v>90</v>
      </c>
      <c r="L8" s="20"/>
    </row>
    <row r="9" spans="1:12" ht="20" customHeight="1" x14ac:dyDescent="0.2">
      <c r="A9" s="56" t="s">
        <v>100</v>
      </c>
      <c r="B9" s="51"/>
      <c r="C9" s="51"/>
      <c r="D9" s="51"/>
      <c r="E9" s="51"/>
      <c r="F9" s="51"/>
      <c r="G9" s="51"/>
      <c r="H9" s="51"/>
      <c r="I9" s="51"/>
      <c r="J9" s="51"/>
      <c r="K9" s="51"/>
      <c r="L9" s="51"/>
    </row>
    <row r="10" spans="1:12" ht="6" customHeight="1" x14ac:dyDescent="0.2"/>
    <row r="11" spans="1:12" ht="26" customHeight="1" x14ac:dyDescent="0.25">
      <c r="A11" s="31" t="s">
        <v>92</v>
      </c>
      <c r="B11" s="59" t="s">
        <v>4</v>
      </c>
      <c r="C11" s="59"/>
      <c r="D11" s="59"/>
      <c r="E11" s="59"/>
      <c r="F11" s="59"/>
      <c r="G11" s="59"/>
      <c r="H11" s="59"/>
      <c r="I11" s="59"/>
      <c r="J11" s="59"/>
      <c r="K11" s="59"/>
      <c r="L11" s="59"/>
    </row>
    <row r="12" spans="1:12" ht="22" customHeight="1" x14ac:dyDescent="0.3">
      <c r="A12" s="32" cm="1">
        <f t="array" ref="A12">IFERROR(INDEX(Control!$C$4:$C$33,SMALL(IF(Control!$B$4:$B$33="Sí",ROW(Control!$B$4:$B$33)),1)-3)-INDEX(Control!$D$4:$D$33,SMALL(IF(Control!$B$4:$B$33="Sí",ROW(Control!$B$4:$B$33)),1)-3)+INDEX(Control!$E$4:$E$33,SMALL(IF(Control!$B$4:$B$33="Sí",ROW(Control!$B$4:$B$33)),1)-3)-SUM(INDEX(Control!$F$4:O$33,SMALL(IF(Control!$B$4:$B$33="Sí",ROW(Control!$B$4:$B$33)),1)-3,0)),"")</f>
        <v>0</v>
      </c>
      <c r="B12" s="46" t="str" cm="1">
        <f t="array" ref="B12">IFERROR(INDEX(Control!$A$4:$A$33,SMALL(IF(Control!$B$4:$B$33="Sí",ROW(Control!$B$4:$B$33)),1)-3)&amp;IF(INDEX(Configuración!$C$10:$C$39,SMALL(IF(Control!$B$4:$B$33="Sí",ROW(Control!$B$4:$B$33)),1)-3)="Sí"," (solo para Enseñanzas Profesionales)",""),"")</f>
        <v>ACORDEÓN</v>
      </c>
      <c r="C12" s="47"/>
      <c r="D12" s="47"/>
      <c r="E12" s="47"/>
      <c r="F12" s="47"/>
      <c r="G12" s="47"/>
      <c r="H12" s="47"/>
      <c r="I12" s="47"/>
      <c r="J12" s="47"/>
      <c r="K12" s="47"/>
      <c r="L12" s="47"/>
    </row>
    <row r="13" spans="1:12" ht="22" customHeight="1" x14ac:dyDescent="0.3">
      <c r="A13" s="33" cm="1">
        <f t="array" ref="A13">IFERROR(INDEX(Control!$C$4:$C$33,SMALL(IF(Control!$B$4:$B$33="Sí",ROW(Control!$B$4:$B$33)),2)-3)-INDEX(Control!$D$4:$D$33,SMALL(IF(Control!$B$4:$B$33="Sí",ROW(Control!$B$4:$B$33)),2)-3)+INDEX(Control!$E$4:$E$33,SMALL(IF(Control!$B$4:$B$33="Sí",ROW(Control!$B$4:$B$33)),2)-3)-SUM(INDEX(Control!$F$4:O$33,SMALL(IF(Control!$B$4:$B$33="Sí",ROW(Control!$B$4:$B$33)),2)-3,0)),"")</f>
        <v>0</v>
      </c>
      <c r="B13" s="48" t="str" cm="1">
        <f t="array" ref="B13">IFERROR(INDEX(Control!$A$4:$A$33,SMALL(IF(Control!$B$4:$B$33="Sí",ROW(Control!$B$4:$B$33)),2)-3)&amp;IF(INDEX(Configuración!$C$10:$C$39,SMALL(IF(Control!$B$4:$B$33="Sí",ROW(Control!$B$4:$B$33)),2)-3)="Sí"," (solo para Enseñanzas Profesionales)",""),"")</f>
        <v>ARPA</v>
      </c>
      <c r="C13" s="49"/>
      <c r="D13" s="49"/>
      <c r="E13" s="49"/>
      <c r="F13" s="49"/>
      <c r="G13" s="49"/>
      <c r="H13" s="49"/>
      <c r="I13" s="49"/>
      <c r="J13" s="49"/>
      <c r="K13" s="49"/>
      <c r="L13" s="49"/>
    </row>
    <row r="14" spans="1:12" ht="22" customHeight="1" x14ac:dyDescent="0.3">
      <c r="A14" s="32" cm="1">
        <f t="array" ref="A14">IFERROR(INDEX(Control!$C$4:$C$33,SMALL(IF(Control!$B$4:$B$33="Sí",ROW(Control!$B$4:$B$33)),3)-3)-INDEX(Control!$D$4:$D$33,SMALL(IF(Control!$B$4:$B$33="Sí",ROW(Control!$B$4:$B$33)),3)-3)+INDEX(Control!$E$4:$E$33,SMALL(IF(Control!$B$4:$B$33="Sí",ROW(Control!$B$4:$B$33)),3)-3)-SUM(INDEX(Control!$F$4:O$33,SMALL(IF(Control!$B$4:$B$33="Sí",ROW(Control!$B$4:$B$33)),3)-3,0)),"")</f>
        <v>0</v>
      </c>
      <c r="B14" s="46" t="str" cm="1">
        <f t="array" ref="B14">IFERROR(INDEX(Control!$A$4:$A$33,SMALL(IF(Control!$B$4:$B$33="Sí",ROW(Control!$B$4:$B$33)),3)-3)&amp;IF(INDEX(Configuración!$C$10:$C$39,SMALL(IF(Control!$B$4:$B$33="Sí",ROW(Control!$B$4:$B$33)),3)-3)="Sí"," (solo para Enseñanzas Profesionales)",""),"")</f>
        <v>BAJO ELÉCTRICO</v>
      </c>
      <c r="C14" s="47"/>
      <c r="D14" s="47"/>
      <c r="E14" s="47"/>
      <c r="F14" s="47"/>
      <c r="G14" s="47"/>
      <c r="H14" s="47"/>
      <c r="I14" s="47"/>
      <c r="J14" s="47"/>
      <c r="K14" s="47"/>
      <c r="L14" s="47"/>
    </row>
    <row r="15" spans="1:12" ht="22" customHeight="1" x14ac:dyDescent="0.3">
      <c r="A15" s="33" cm="1">
        <f t="array" ref="A15">IFERROR(INDEX(Control!$C$4:$C$33,SMALL(IF(Control!$B$4:$B$33="Sí",ROW(Control!$B$4:$B$33)),4)-3)-INDEX(Control!$D$4:$D$33,SMALL(IF(Control!$B$4:$B$33="Sí",ROW(Control!$B$4:$B$33)),4)-3)+INDEX(Control!$E$4:$E$33,SMALL(IF(Control!$B$4:$B$33="Sí",ROW(Control!$B$4:$B$33)),4)-3)-SUM(INDEX(Control!$F$4:O$33,SMALL(IF(Control!$B$4:$B$33="Sí",ROW(Control!$B$4:$B$33)),4)-3,0)),"")</f>
        <v>0</v>
      </c>
      <c r="B15" s="48" t="str" cm="1">
        <f t="array" ref="B15">IFERROR(INDEX(Control!$A$4:$A$33,SMALL(IF(Control!$B$4:$B$33="Sí",ROW(Control!$B$4:$B$33)),4)-3)&amp;IF(INDEX(Configuración!$C$10:$C$39,SMALL(IF(Control!$B$4:$B$33="Sí",ROW(Control!$B$4:$B$33)),4)-3)="Sí"," (solo para Enseñanzas Profesionales)",""),"")</f>
        <v>CANTO (solo para Enseñanzas Profesionales)</v>
      </c>
      <c r="C15" s="49"/>
      <c r="D15" s="49"/>
      <c r="E15" s="49"/>
      <c r="F15" s="49"/>
      <c r="G15" s="49"/>
      <c r="H15" s="49"/>
      <c r="I15" s="49"/>
      <c r="J15" s="49"/>
      <c r="K15" s="49"/>
      <c r="L15" s="49"/>
    </row>
    <row r="16" spans="1:12" ht="22" customHeight="1" x14ac:dyDescent="0.3">
      <c r="A16" s="32" cm="1">
        <f t="array" ref="A16">IFERROR(INDEX(Control!$C$4:$C$33,SMALL(IF(Control!$B$4:$B$33="Sí",ROW(Control!$B$4:$B$33)),5)-3)-INDEX(Control!$D$4:$D$33,SMALL(IF(Control!$B$4:$B$33="Sí",ROW(Control!$B$4:$B$33)),5)-3)+INDEX(Control!$E$4:$E$33,SMALL(IF(Control!$B$4:$B$33="Sí",ROW(Control!$B$4:$B$33)),5)-3)-SUM(INDEX(Control!$F$4:O$33,SMALL(IF(Control!$B$4:$B$33="Sí",ROW(Control!$B$4:$B$33)),5)-3,0)),"")</f>
        <v>0</v>
      </c>
      <c r="B16" s="46" t="str" cm="1">
        <f t="array" ref="B16">IFERROR(INDEX(Control!$A$4:$A$33,SMALL(IF(Control!$B$4:$B$33="Sí",ROW(Control!$B$4:$B$33)),5)-3)&amp;IF(INDEX(Configuración!$C$10:$C$39,SMALL(IF(Control!$B$4:$B$33="Sí",ROW(Control!$B$4:$B$33)),5)-3)="Sí"," (solo para Enseñanzas Profesionales)",""),"")</f>
        <v>CANTO VALENCIANO</v>
      </c>
      <c r="C16" s="47"/>
      <c r="D16" s="47"/>
      <c r="E16" s="47"/>
      <c r="F16" s="47"/>
      <c r="G16" s="47"/>
      <c r="H16" s="47"/>
      <c r="I16" s="47"/>
      <c r="J16" s="47"/>
      <c r="K16" s="47"/>
      <c r="L16" s="47"/>
    </row>
    <row r="17" spans="1:12" ht="22" customHeight="1" x14ac:dyDescent="0.3">
      <c r="A17" s="33" cm="1">
        <f t="array" ref="A17">IFERROR(INDEX(Control!$C$4:$C$33,SMALL(IF(Control!$B$4:$B$33="Sí",ROW(Control!$B$4:$B$33)),6)-3)-INDEX(Control!$D$4:$D$33,SMALL(IF(Control!$B$4:$B$33="Sí",ROW(Control!$B$4:$B$33)),6)-3)+INDEX(Control!$E$4:$E$33,SMALL(IF(Control!$B$4:$B$33="Sí",ROW(Control!$B$4:$B$33)),6)-3)-SUM(INDEX(Control!$F$4:O$33,SMALL(IF(Control!$B$4:$B$33="Sí",ROW(Control!$B$4:$B$33)),6)-3,0)),"")</f>
        <v>0</v>
      </c>
      <c r="B17" s="48" t="str" cm="1">
        <f t="array" ref="B17">IFERROR(INDEX(Control!$A$4:$A$33,SMALL(IF(Control!$B$4:$B$33="Sí",ROW(Control!$B$4:$B$33)),6)-3)&amp;IF(INDEX(Configuración!$C$10:$C$39,SMALL(IF(Control!$B$4:$B$33="Sí",ROW(Control!$B$4:$B$33)),6)-3)="Sí"," (solo para Enseñanzas Profesionales)",""),"")</f>
        <v>CLARINETE</v>
      </c>
      <c r="C17" s="49"/>
      <c r="D17" s="49"/>
      <c r="E17" s="49"/>
      <c r="F17" s="49"/>
      <c r="G17" s="49"/>
      <c r="H17" s="49"/>
      <c r="I17" s="49"/>
      <c r="J17" s="49"/>
      <c r="K17" s="49"/>
      <c r="L17" s="49"/>
    </row>
    <row r="18" spans="1:12" ht="22" customHeight="1" x14ac:dyDescent="0.3">
      <c r="A18" s="32" cm="1">
        <f t="array" ref="A18">IFERROR(INDEX(Control!$C$4:$C$33,SMALL(IF(Control!$B$4:$B$33="Sí",ROW(Control!$B$4:$B$33)),7)-3)-INDEX(Control!$D$4:$D$33,SMALL(IF(Control!$B$4:$B$33="Sí",ROW(Control!$B$4:$B$33)),7)-3)+INDEX(Control!$E$4:$E$33,SMALL(IF(Control!$B$4:$B$33="Sí",ROW(Control!$B$4:$B$33)),7)-3)-SUM(INDEX(Control!$F$4:O$33,SMALL(IF(Control!$B$4:$B$33="Sí",ROW(Control!$B$4:$B$33)),7)-3,0)),"")</f>
        <v>0</v>
      </c>
      <c r="B18" s="46" t="str" cm="1">
        <f t="array" ref="B18">IFERROR(INDEX(Control!$A$4:$A$33,SMALL(IF(Control!$B$4:$B$33="Sí",ROW(Control!$B$4:$B$33)),7)-3)&amp;IF(INDEX(Configuración!$C$10:$C$39,SMALL(IF(Control!$B$4:$B$33="Sí",ROW(Control!$B$4:$B$33)),7)-3)="Sí"," (solo para Enseñanzas Profesionales)",""),"")</f>
        <v>CLAVECÍN</v>
      </c>
      <c r="C18" s="47"/>
      <c r="D18" s="47"/>
      <c r="E18" s="47"/>
      <c r="F18" s="47"/>
      <c r="G18" s="47"/>
      <c r="H18" s="47"/>
      <c r="I18" s="47"/>
      <c r="J18" s="47"/>
      <c r="K18" s="47"/>
      <c r="L18" s="47"/>
    </row>
    <row r="19" spans="1:12" ht="22" customHeight="1" x14ac:dyDescent="0.3">
      <c r="A19" s="33" cm="1">
        <f t="array" ref="A19">IFERROR(INDEX(Control!$C$4:$C$33,SMALL(IF(Control!$B$4:$B$33="Sí",ROW(Control!$B$4:$B$33)),8)-3)-INDEX(Control!$D$4:$D$33,SMALL(IF(Control!$B$4:$B$33="Sí",ROW(Control!$B$4:$B$33)),8)-3)+INDEX(Control!$E$4:$E$33,SMALL(IF(Control!$B$4:$B$33="Sí",ROW(Control!$B$4:$B$33)),8)-3)-SUM(INDEX(Control!$F$4:O$33,SMALL(IF(Control!$B$4:$B$33="Sí",ROW(Control!$B$4:$B$33)),8)-3,0)),"")</f>
        <v>0</v>
      </c>
      <c r="B19" s="48" t="str" cm="1">
        <f t="array" ref="B19">IFERROR(INDEX(Control!$A$4:$A$33,SMALL(IF(Control!$B$4:$B$33="Sí",ROW(Control!$B$4:$B$33)),8)-3)&amp;IF(INDEX(Configuración!$C$10:$C$39,SMALL(IF(Control!$B$4:$B$33="Sí",ROW(Control!$B$4:$B$33)),8)-3)="Sí"," (solo para Enseñanzas Profesionales)",""),"")</f>
        <v>CONTRABAJO</v>
      </c>
      <c r="C19" s="49"/>
      <c r="D19" s="49"/>
      <c r="E19" s="49"/>
      <c r="F19" s="49"/>
      <c r="G19" s="49"/>
      <c r="H19" s="49"/>
      <c r="I19" s="49"/>
      <c r="J19" s="49"/>
      <c r="K19" s="49"/>
      <c r="L19" s="49"/>
    </row>
    <row r="20" spans="1:12" ht="22" customHeight="1" x14ac:dyDescent="0.3">
      <c r="A20" s="32" cm="1">
        <f t="array" ref="A20">IFERROR(INDEX(Control!$C$4:$C$33,SMALL(IF(Control!$B$4:$B$33="Sí",ROW(Control!$B$4:$B$33)),9)-3)-INDEX(Control!$D$4:$D$33,SMALL(IF(Control!$B$4:$B$33="Sí",ROW(Control!$B$4:$B$33)),9)-3)+INDEX(Control!$E$4:$E$33,SMALL(IF(Control!$B$4:$B$33="Sí",ROW(Control!$B$4:$B$33)),9)-3)-SUM(INDEX(Control!$F$4:O$33,SMALL(IF(Control!$B$4:$B$33="Sí",ROW(Control!$B$4:$B$33)),9)-3,0)),"")</f>
        <v>0</v>
      </c>
      <c r="B20" s="46" t="str" cm="1">
        <f t="array" ref="B20">IFERROR(INDEX(Control!$A$4:$A$33,SMALL(IF(Control!$B$4:$B$33="Sí",ROW(Control!$B$4:$B$33)),9)-3)&amp;IF(INDEX(Configuración!$C$10:$C$39,SMALL(IF(Control!$B$4:$B$33="Sí",ROW(Control!$B$4:$B$33)),9)-3)="Sí"," (solo para Enseñanzas Profesionales)",""),"")</f>
        <v>CORO</v>
      </c>
      <c r="C20" s="47"/>
      <c r="D20" s="47"/>
      <c r="E20" s="47"/>
      <c r="F20" s="47"/>
      <c r="G20" s="47"/>
      <c r="H20" s="47"/>
      <c r="I20" s="47"/>
      <c r="J20" s="47"/>
      <c r="K20" s="47"/>
      <c r="L20" s="47"/>
    </row>
    <row r="21" spans="1:12" ht="22" customHeight="1" x14ac:dyDescent="0.3">
      <c r="A21" s="33" cm="1">
        <f t="array" ref="A21">IFERROR(INDEX(Control!$C$4:$C$33,SMALL(IF(Control!$B$4:$B$33="Sí",ROW(Control!$B$4:$B$33)),10)-3)-INDEX(Control!$D$4:$D$33,SMALL(IF(Control!$B$4:$B$33="Sí",ROW(Control!$B$4:$B$33)),10)-3)+INDEX(Control!$E$4:$E$33,SMALL(IF(Control!$B$4:$B$33="Sí",ROW(Control!$B$4:$B$33)),10)-3)-SUM(INDEX(Control!$F$4:O$33,SMALL(IF(Control!$B$4:$B$33="Sí",ROW(Control!$B$4:$B$33)),10)-3,0)),"")</f>
        <v>0</v>
      </c>
      <c r="B21" s="48" t="str" cm="1">
        <f t="array" ref="B21">IFERROR(INDEX(Control!$A$4:$A$33,SMALL(IF(Control!$B$4:$B$33="Sí",ROW(Control!$B$4:$B$33)),10)-3)&amp;IF(INDEX(Configuración!$C$10:$C$39,SMALL(IF(Control!$B$4:$B$33="Sí",ROW(Control!$B$4:$B$33)),10)-3)="Sí"," (solo para Enseñanzas Profesionales)",""),"")</f>
        <v>DULZAINA</v>
      </c>
      <c r="C21" s="49"/>
      <c r="D21" s="49"/>
      <c r="E21" s="49"/>
      <c r="F21" s="49"/>
      <c r="G21" s="49"/>
      <c r="H21" s="49"/>
      <c r="I21" s="49"/>
      <c r="J21" s="49"/>
      <c r="K21" s="49"/>
      <c r="L21" s="49"/>
    </row>
    <row r="22" spans="1:12" ht="22" customHeight="1" x14ac:dyDescent="0.3">
      <c r="A22" s="32" cm="1">
        <f t="array" ref="A22">IFERROR(INDEX(Control!$C$4:$C$33,SMALL(IF(Control!$B$4:$B$33="Sí",ROW(Control!$B$4:$B$33)),11)-3)-INDEX(Control!$D$4:$D$33,SMALL(IF(Control!$B$4:$B$33="Sí",ROW(Control!$B$4:$B$33)),11)-3)+INDEX(Control!$E$4:$E$33,SMALL(IF(Control!$B$4:$B$33="Sí",ROW(Control!$B$4:$B$33)),11)-3)-SUM(INDEX(Control!$F$4:O$33,SMALL(IF(Control!$B$4:$B$33="Sí",ROW(Control!$B$4:$B$33)),11)-3,0)),"")</f>
        <v>0</v>
      </c>
      <c r="B22" s="46" t="str" cm="1">
        <f t="array" ref="B22">IFERROR(INDEX(Control!$A$4:$A$33,SMALL(IF(Control!$B$4:$B$33="Sí",ROW(Control!$B$4:$B$33)),11)-3)&amp;IF(INDEX(Configuración!$C$10:$C$39,SMALL(IF(Control!$B$4:$B$33="Sí",ROW(Control!$B$4:$B$33)),11)-3)="Sí"," (solo para Enseñanzas Profesionales)",""),"")</f>
        <v>FAGOT</v>
      </c>
      <c r="C22" s="47"/>
      <c r="D22" s="47"/>
      <c r="E22" s="47"/>
      <c r="F22" s="47"/>
      <c r="G22" s="47"/>
      <c r="H22" s="47"/>
      <c r="I22" s="47"/>
      <c r="J22" s="47"/>
      <c r="K22" s="47"/>
      <c r="L22" s="47"/>
    </row>
    <row r="23" spans="1:12" ht="22" customHeight="1" x14ac:dyDescent="0.3">
      <c r="A23" s="33" cm="1">
        <f t="array" ref="A23">IFERROR(INDEX(Control!$C$4:$C$33,SMALL(IF(Control!$B$4:$B$33="Sí",ROW(Control!$B$4:$B$33)),12)-3)-INDEX(Control!$D$4:$D$33,SMALL(IF(Control!$B$4:$B$33="Sí",ROW(Control!$B$4:$B$33)),12)-3)+INDEX(Control!$E$4:$E$33,SMALL(IF(Control!$B$4:$B$33="Sí",ROW(Control!$B$4:$B$33)),12)-3)-SUM(INDEX(Control!$F$4:O$33,SMALL(IF(Control!$B$4:$B$33="Sí",ROW(Control!$B$4:$B$33)),12)-3,0)),"")</f>
        <v>0</v>
      </c>
      <c r="B23" s="48" t="str" cm="1">
        <f t="array" ref="B23">IFERROR(INDEX(Control!$A$4:$A$33,SMALL(IF(Control!$B$4:$B$33="Sí",ROW(Control!$B$4:$B$33)),12)-3)&amp;IF(INDEX(Configuración!$C$10:$C$39,SMALL(IF(Control!$B$4:$B$33="Sí",ROW(Control!$B$4:$B$33)),12)-3)="Sí"," (solo para Enseñanzas Profesionales)",""),"")</f>
        <v>FLAUTA</v>
      </c>
      <c r="C23" s="49"/>
      <c r="D23" s="49"/>
      <c r="E23" s="49"/>
      <c r="F23" s="49"/>
      <c r="G23" s="49"/>
      <c r="H23" s="49"/>
      <c r="I23" s="49"/>
      <c r="J23" s="49"/>
      <c r="K23" s="49"/>
      <c r="L23" s="49"/>
    </row>
    <row r="24" spans="1:12" ht="22" customHeight="1" x14ac:dyDescent="0.3">
      <c r="A24" s="32" cm="1">
        <f t="array" ref="A24">IFERROR(INDEX(Control!$C$4:$C$33,SMALL(IF(Control!$B$4:$B$33="Sí",ROW(Control!$B$4:$B$33)),13)-3)-INDEX(Control!$D$4:$D$33,SMALL(IF(Control!$B$4:$B$33="Sí",ROW(Control!$B$4:$B$33)),13)-3)+INDEX(Control!$E$4:$E$33,SMALL(IF(Control!$B$4:$B$33="Sí",ROW(Control!$B$4:$B$33)),13)-3)-SUM(INDEX(Control!$F$4:O$33,SMALL(IF(Control!$B$4:$B$33="Sí",ROW(Control!$B$4:$B$33)),13)-3,0)),"")</f>
        <v>0</v>
      </c>
      <c r="B24" s="46" t="str" cm="1">
        <f t="array" ref="B24">IFERROR(INDEX(Control!$A$4:$A$33,SMALL(IF(Control!$B$4:$B$33="Sí",ROW(Control!$B$4:$B$33)),13)-3)&amp;IF(INDEX(Configuración!$C$10:$C$39,SMALL(IF(Control!$B$4:$B$33="Sí",ROW(Control!$B$4:$B$33)),13)-3)="Sí"," (solo para Enseñanzas Profesionales)",""),"")</f>
        <v>FLAUTA DE PICO</v>
      </c>
      <c r="C24" s="47"/>
      <c r="D24" s="47"/>
      <c r="E24" s="47"/>
      <c r="F24" s="47"/>
      <c r="G24" s="47"/>
      <c r="H24" s="47"/>
      <c r="I24" s="47"/>
      <c r="J24" s="47"/>
      <c r="K24" s="47"/>
      <c r="L24" s="47"/>
    </row>
    <row r="25" spans="1:12" ht="22" customHeight="1" x14ac:dyDescent="0.3">
      <c r="A25" s="33" cm="1">
        <f t="array" ref="A25">IFERROR(INDEX(Control!$C$4:$C$33,SMALL(IF(Control!$B$4:$B$33="Sí",ROW(Control!$B$4:$B$33)),14)-3)-INDEX(Control!$D$4:$D$33,SMALL(IF(Control!$B$4:$B$33="Sí",ROW(Control!$B$4:$B$33)),14)-3)+INDEX(Control!$E$4:$E$33,SMALL(IF(Control!$B$4:$B$33="Sí",ROW(Control!$B$4:$B$33)),14)-3)-SUM(INDEX(Control!$F$4:O$33,SMALL(IF(Control!$B$4:$B$33="Sí",ROW(Control!$B$4:$B$33)),14)-3,0)),"")</f>
        <v>0</v>
      </c>
      <c r="B25" s="48" t="str" cm="1">
        <f t="array" ref="B25">IFERROR(INDEX(Control!$A$4:$A$33,SMALL(IF(Control!$B$4:$B$33="Sí",ROW(Control!$B$4:$B$33)),14)-3)&amp;IF(INDEX(Configuración!$C$10:$C$39,SMALL(IF(Control!$B$4:$B$33="Sí",ROW(Control!$B$4:$B$33)),14)-3)="Sí"," (solo para Enseñanzas Profesionales)",""),"")</f>
        <v>GUITARRA</v>
      </c>
      <c r="C25" s="49"/>
      <c r="D25" s="49"/>
      <c r="E25" s="49"/>
      <c r="F25" s="49"/>
      <c r="G25" s="49"/>
      <c r="H25" s="49"/>
      <c r="I25" s="49"/>
      <c r="J25" s="49"/>
      <c r="K25" s="49"/>
      <c r="L25" s="49"/>
    </row>
    <row r="26" spans="1:12" ht="22" customHeight="1" x14ac:dyDescent="0.3">
      <c r="A26" s="32" cm="1">
        <f t="array" ref="A26">IFERROR(INDEX(Control!$C$4:$C$33,SMALL(IF(Control!$B$4:$B$33="Sí",ROW(Control!$B$4:$B$33)),15)-3)-INDEX(Control!$D$4:$D$33,SMALL(IF(Control!$B$4:$B$33="Sí",ROW(Control!$B$4:$B$33)),15)-3)+INDEX(Control!$E$4:$E$33,SMALL(IF(Control!$B$4:$B$33="Sí",ROW(Control!$B$4:$B$33)),15)-3)-SUM(INDEX(Control!$F$4:O$33,SMALL(IF(Control!$B$4:$B$33="Sí",ROW(Control!$B$4:$B$33)),15)-3,0)),"")</f>
        <v>0</v>
      </c>
      <c r="B26" s="46" t="str" cm="1">
        <f t="array" ref="B26">IFERROR(INDEX(Control!$A$4:$A$33,SMALL(IF(Control!$B$4:$B$33="Sí",ROW(Control!$B$4:$B$33)),15)-3)&amp;IF(INDEX(Configuración!$C$10:$C$39,SMALL(IF(Control!$B$4:$B$33="Sí",ROW(Control!$B$4:$B$33)),15)-3)="Sí"," (solo para Enseñanzas Profesionales)",""),"")</f>
        <v>GUITARRA ELÉCTRICA</v>
      </c>
      <c r="C26" s="47"/>
      <c r="D26" s="47"/>
      <c r="E26" s="47"/>
      <c r="F26" s="47"/>
      <c r="G26" s="47"/>
      <c r="H26" s="47"/>
      <c r="I26" s="47"/>
      <c r="J26" s="47"/>
      <c r="K26" s="47"/>
      <c r="L26" s="47"/>
    </row>
    <row r="27" spans="1:12" ht="22" customHeight="1" x14ac:dyDescent="0.3">
      <c r="A27" s="33" cm="1">
        <f t="array" ref="A27">IFERROR(INDEX(Control!$C$4:$C$33,SMALL(IF(Control!$B$4:$B$33="Sí",ROW(Control!$B$4:$B$33)),16)-3)-INDEX(Control!$D$4:$D$33,SMALL(IF(Control!$B$4:$B$33="Sí",ROW(Control!$B$4:$B$33)),16)-3)+INDEX(Control!$E$4:$E$33,SMALL(IF(Control!$B$4:$B$33="Sí",ROW(Control!$B$4:$B$33)),16)-3)-SUM(INDEX(Control!$F$4:O$33,SMALL(IF(Control!$B$4:$B$33="Sí",ROW(Control!$B$4:$B$33)),16)-3,0)),"")</f>
        <v>0</v>
      </c>
      <c r="B27" s="48" t="str" cm="1">
        <f t="array" ref="B27">IFERROR(INDEX(Control!$A$4:$A$33,SMALL(IF(Control!$B$4:$B$33="Sí",ROW(Control!$B$4:$B$33)),16)-3)&amp;IF(INDEX(Configuración!$C$10:$C$39,SMALL(IF(Control!$B$4:$B$33="Sí",ROW(Control!$B$4:$B$33)),16)-3)="Sí"," (solo para Enseñanzas Profesionales)",""),"")</f>
        <v>INSTRUMENTOS DE CUERDA PULSADA DEL RENACIMIENTO Y BARROCO</v>
      </c>
      <c r="C27" s="49"/>
      <c r="D27" s="49"/>
      <c r="E27" s="49"/>
      <c r="F27" s="49"/>
      <c r="G27" s="49"/>
      <c r="H27" s="49"/>
      <c r="I27" s="49"/>
      <c r="J27" s="49"/>
      <c r="K27" s="49"/>
      <c r="L27" s="49"/>
    </row>
    <row r="28" spans="1:12" ht="22" customHeight="1" x14ac:dyDescent="0.3">
      <c r="A28" s="32" cm="1">
        <f t="array" ref="A28">IFERROR(INDEX(Control!$C$4:$C$33,SMALL(IF(Control!$B$4:$B$33="Sí",ROW(Control!$B$4:$B$33)),17)-3)-INDEX(Control!$D$4:$D$33,SMALL(IF(Control!$B$4:$B$33="Sí",ROW(Control!$B$4:$B$33)),17)-3)+INDEX(Control!$E$4:$E$33,SMALL(IF(Control!$B$4:$B$33="Sí",ROW(Control!$B$4:$B$33)),17)-3)-SUM(INDEX(Control!$F$4:O$33,SMALL(IF(Control!$B$4:$B$33="Sí",ROW(Control!$B$4:$B$33)),17)-3,0)),"")</f>
        <v>0</v>
      </c>
      <c r="B28" s="46" t="str" cm="1">
        <f t="array" ref="B28">IFERROR(INDEX(Control!$A$4:$A$33,SMALL(IF(Control!$B$4:$B$33="Sí",ROW(Control!$B$4:$B$33)),17)-3)&amp;IF(INDEX(Configuración!$C$10:$C$39,SMALL(IF(Control!$B$4:$B$33="Sí",ROW(Control!$B$4:$B$33)),17)-3)="Sí"," (solo para Enseñanzas Profesionales)",""),"")</f>
        <v>INSTRUMENTOS DE PLECTRO</v>
      </c>
      <c r="C28" s="47"/>
      <c r="D28" s="47"/>
      <c r="E28" s="47"/>
      <c r="F28" s="47"/>
      <c r="G28" s="47"/>
      <c r="H28" s="47"/>
      <c r="I28" s="47"/>
      <c r="J28" s="47"/>
      <c r="K28" s="47"/>
      <c r="L28" s="47"/>
    </row>
    <row r="29" spans="1:12" ht="22" customHeight="1" x14ac:dyDescent="0.3">
      <c r="A29" s="33" cm="1">
        <f t="array" ref="A29">IFERROR(INDEX(Control!$C$4:$C$33,SMALL(IF(Control!$B$4:$B$33="Sí",ROW(Control!$B$4:$B$33)),18)-3)-INDEX(Control!$D$4:$D$33,SMALL(IF(Control!$B$4:$B$33="Sí",ROW(Control!$B$4:$B$33)),18)-3)+INDEX(Control!$E$4:$E$33,SMALL(IF(Control!$B$4:$B$33="Sí",ROW(Control!$B$4:$B$33)),18)-3)-SUM(INDEX(Control!$F$4:O$33,SMALL(IF(Control!$B$4:$B$33="Sí",ROW(Control!$B$4:$B$33)),18)-3,0)),"")</f>
        <v>0</v>
      </c>
      <c r="B29" s="48" t="str" cm="1">
        <f t="array" ref="B29">IFERROR(INDEX(Control!$A$4:$A$33,SMALL(IF(Control!$B$4:$B$33="Sí",ROW(Control!$B$4:$B$33)),18)-3)&amp;IF(INDEX(Configuración!$C$10:$C$39,SMALL(IF(Control!$B$4:$B$33="Sí",ROW(Control!$B$4:$B$33)),18)-3)="Sí"," (solo para Enseñanzas Profesionales)",""),"")</f>
        <v>OBOE</v>
      </c>
      <c r="C29" s="49"/>
      <c r="D29" s="49"/>
      <c r="E29" s="49"/>
      <c r="F29" s="49"/>
      <c r="G29" s="49"/>
      <c r="H29" s="49"/>
      <c r="I29" s="49"/>
      <c r="J29" s="49"/>
      <c r="K29" s="49"/>
      <c r="L29" s="49"/>
    </row>
    <row r="30" spans="1:12" ht="22" customHeight="1" x14ac:dyDescent="0.3">
      <c r="A30" s="32" cm="1">
        <f t="array" ref="A30">IFERROR(INDEX(Control!$C$4:$C$33,SMALL(IF(Control!$B$4:$B$33="Sí",ROW(Control!$B$4:$B$33)),19)-3)-INDEX(Control!$D$4:$D$33,SMALL(IF(Control!$B$4:$B$33="Sí",ROW(Control!$B$4:$B$33)),19)-3)+INDEX(Control!$E$4:$E$33,SMALL(IF(Control!$B$4:$B$33="Sí",ROW(Control!$B$4:$B$33)),19)-3)-SUM(INDEX(Control!$F$4:O$33,SMALL(IF(Control!$B$4:$B$33="Sí",ROW(Control!$B$4:$B$33)),19)-3,0)),"")</f>
        <v>0</v>
      </c>
      <c r="B30" s="46" t="str" cm="1">
        <f t="array" ref="B30">IFERROR(INDEX(Control!$A$4:$A$33,SMALL(IF(Control!$B$4:$B$33="Sí",ROW(Control!$B$4:$B$33)),19)-3)&amp;IF(INDEX(Configuración!$C$10:$C$39,SMALL(IF(Control!$B$4:$B$33="Sí",ROW(Control!$B$4:$B$33)),19)-3)="Sí"," (solo para Enseñanzas Profesionales)",""),"")</f>
        <v>ÓRGANO</v>
      </c>
      <c r="C30" s="47"/>
      <c r="D30" s="47"/>
      <c r="E30" s="47"/>
      <c r="F30" s="47"/>
      <c r="G30" s="47"/>
      <c r="H30" s="47"/>
      <c r="I30" s="47"/>
      <c r="J30" s="47"/>
      <c r="K30" s="47"/>
      <c r="L30" s="47"/>
    </row>
    <row r="31" spans="1:12" ht="22" customHeight="1" x14ac:dyDescent="0.3">
      <c r="A31" s="33" cm="1">
        <f t="array" ref="A31">IFERROR(INDEX(Control!$C$4:$C$33,SMALL(IF(Control!$B$4:$B$33="Sí",ROW(Control!$B$4:$B$33)),20)-3)-INDEX(Control!$D$4:$D$33,SMALL(IF(Control!$B$4:$B$33="Sí",ROW(Control!$B$4:$B$33)),20)-3)+INDEX(Control!$E$4:$E$33,SMALL(IF(Control!$B$4:$B$33="Sí",ROW(Control!$B$4:$B$33)),20)-3)-SUM(INDEX(Control!$F$4:O$33,SMALL(IF(Control!$B$4:$B$33="Sí",ROW(Control!$B$4:$B$33)),20)-3,0)),"")</f>
        <v>0</v>
      </c>
      <c r="B31" s="48" t="str" cm="1">
        <f t="array" ref="B31">IFERROR(INDEX(Control!$A$4:$A$33,SMALL(IF(Control!$B$4:$B$33="Sí",ROW(Control!$B$4:$B$33)),20)-3)&amp;IF(INDEX(Configuración!$C$10:$C$39,SMALL(IF(Control!$B$4:$B$33="Sí",ROW(Control!$B$4:$B$33)),20)-3)="Sí"," (solo para Enseñanzas Profesionales)",""),"")</f>
        <v>PERCUSIÓN</v>
      </c>
      <c r="C31" s="49"/>
      <c r="D31" s="49"/>
      <c r="E31" s="49"/>
      <c r="F31" s="49"/>
      <c r="G31" s="49"/>
      <c r="H31" s="49"/>
      <c r="I31" s="49"/>
      <c r="J31" s="49"/>
      <c r="K31" s="49"/>
      <c r="L31" s="49"/>
    </row>
    <row r="32" spans="1:12" ht="22" customHeight="1" x14ac:dyDescent="0.3">
      <c r="A32" s="32" cm="1">
        <f t="array" ref="A32">IFERROR(INDEX(Control!$C$4:$C$33,SMALL(IF(Control!$B$4:$B$33="Sí",ROW(Control!$B$4:$B$33)),21)-3)-INDEX(Control!$D$4:$D$33,SMALL(IF(Control!$B$4:$B$33="Sí",ROW(Control!$B$4:$B$33)),21)-3)+INDEX(Control!$E$4:$E$33,SMALL(IF(Control!$B$4:$B$33="Sí",ROW(Control!$B$4:$B$33)),21)-3)-SUM(INDEX(Control!$F$4:O$33,SMALL(IF(Control!$B$4:$B$33="Sí",ROW(Control!$B$4:$B$33)),21)-3,0)),"")</f>
        <v>0</v>
      </c>
      <c r="B32" s="46" t="str" cm="1">
        <f t="array" ref="B32">IFERROR(INDEX(Control!$A$4:$A$33,SMALL(IF(Control!$B$4:$B$33="Sí",ROW(Control!$B$4:$B$33)),21)-3)&amp;IF(INDEX(Configuración!$C$10:$C$39,SMALL(IF(Control!$B$4:$B$33="Sí",ROW(Control!$B$4:$B$33)),21)-3)="Sí"," (solo para Enseñanzas Profesionales)",""),"")</f>
        <v>PIANO</v>
      </c>
      <c r="C32" s="47"/>
      <c r="D32" s="47"/>
      <c r="E32" s="47"/>
      <c r="F32" s="47"/>
      <c r="G32" s="47"/>
      <c r="H32" s="47"/>
      <c r="I32" s="47"/>
      <c r="J32" s="47"/>
      <c r="K32" s="47"/>
      <c r="L32" s="47"/>
    </row>
    <row r="33" spans="1:12" ht="22" customHeight="1" x14ac:dyDescent="0.3">
      <c r="A33" s="33" cm="1">
        <f t="array" ref="A33">IFERROR(INDEX(Control!$C$4:$C$33,SMALL(IF(Control!$B$4:$B$33="Sí",ROW(Control!$B$4:$B$33)),22)-3)-INDEX(Control!$D$4:$D$33,SMALL(IF(Control!$B$4:$B$33="Sí",ROW(Control!$B$4:$B$33)),22)-3)+INDEX(Control!$E$4:$E$33,SMALL(IF(Control!$B$4:$B$33="Sí",ROW(Control!$B$4:$B$33)),22)-3)-SUM(INDEX(Control!$F$4:O$33,SMALL(IF(Control!$B$4:$B$33="Sí",ROW(Control!$B$4:$B$33)),22)-3,0)),"")</f>
        <v>0</v>
      </c>
      <c r="B33" s="48" t="str" cm="1">
        <f t="array" ref="B33">IFERROR(INDEX(Control!$A$4:$A$33,SMALL(IF(Control!$B$4:$B$33="Sí",ROW(Control!$B$4:$B$33)),22)-3)&amp;IF(INDEX(Configuración!$C$10:$C$39,SMALL(IF(Control!$B$4:$B$33="Sí",ROW(Control!$B$4:$B$33)),22)-3)="Sí"," (solo para Enseñanzas Profesionales)",""),"")</f>
        <v>SAXOFÓN</v>
      </c>
      <c r="C33" s="49"/>
      <c r="D33" s="49"/>
      <c r="E33" s="49"/>
      <c r="F33" s="49"/>
      <c r="G33" s="49"/>
      <c r="H33" s="49"/>
      <c r="I33" s="49"/>
      <c r="J33" s="49"/>
      <c r="K33" s="49"/>
      <c r="L33" s="49"/>
    </row>
    <row r="34" spans="1:12" ht="22" customHeight="1" x14ac:dyDescent="0.3">
      <c r="A34" s="32" cm="1">
        <f t="array" ref="A34">IFERROR(INDEX(Control!$C$4:$C$33,SMALL(IF(Control!$B$4:$B$33="Sí",ROW(Control!$B$4:$B$33)),23)-3)-INDEX(Control!$D$4:$D$33,SMALL(IF(Control!$B$4:$B$33="Sí",ROW(Control!$B$4:$B$33)),23)-3)+INDEX(Control!$E$4:$E$33,SMALL(IF(Control!$B$4:$B$33="Sí",ROW(Control!$B$4:$B$33)),23)-3)-SUM(INDEX(Control!$F$4:O$33,SMALL(IF(Control!$B$4:$B$33="Sí",ROW(Control!$B$4:$B$33)),23)-3,0)),"")</f>
        <v>0</v>
      </c>
      <c r="B34" s="46" t="str" cm="1">
        <f t="array" ref="B34">IFERROR(INDEX(Control!$A$4:$A$33,SMALL(IF(Control!$B$4:$B$33="Sí",ROW(Control!$B$4:$B$33)),23)-3)&amp;IF(INDEX(Configuración!$C$10:$C$39,SMALL(IF(Control!$B$4:$B$33="Sí",ROW(Control!$B$4:$B$33)),23)-3)="Sí"," (solo para Enseñanzas Profesionales)",""),"")</f>
        <v>TROMBÓN</v>
      </c>
      <c r="C34" s="47"/>
      <c r="D34" s="47"/>
      <c r="E34" s="47"/>
      <c r="F34" s="47"/>
      <c r="G34" s="47"/>
      <c r="H34" s="47"/>
      <c r="I34" s="47"/>
      <c r="J34" s="47"/>
      <c r="K34" s="47"/>
      <c r="L34" s="47"/>
    </row>
    <row r="35" spans="1:12" ht="22" customHeight="1" x14ac:dyDescent="0.3">
      <c r="A35" s="33" cm="1">
        <f t="array" ref="A35">IFERROR(INDEX(Control!$C$4:$C$33,SMALL(IF(Control!$B$4:$B$33="Sí",ROW(Control!$B$4:$B$33)),24)-3)-INDEX(Control!$D$4:$D$33,SMALL(IF(Control!$B$4:$B$33="Sí",ROW(Control!$B$4:$B$33)),24)-3)+INDEX(Control!$E$4:$E$33,SMALL(IF(Control!$B$4:$B$33="Sí",ROW(Control!$B$4:$B$33)),24)-3)-SUM(INDEX(Control!$F$4:O$33,SMALL(IF(Control!$B$4:$B$33="Sí",ROW(Control!$B$4:$B$33)),24)-3,0)),"")</f>
        <v>0</v>
      </c>
      <c r="B35" s="48" t="str" cm="1">
        <f t="array" ref="B35">IFERROR(INDEX(Control!$A$4:$A$33,SMALL(IF(Control!$B$4:$B$33="Sí",ROW(Control!$B$4:$B$33)),24)-3)&amp;IF(INDEX(Configuración!$C$10:$C$39,SMALL(IF(Control!$B$4:$B$33="Sí",ROW(Control!$B$4:$B$33)),24)-3)="Sí"," (solo para Enseñanzas Profesionales)",""),"")</f>
        <v>TROMPA</v>
      </c>
      <c r="C35" s="49"/>
      <c r="D35" s="49"/>
      <c r="E35" s="49"/>
      <c r="F35" s="49"/>
      <c r="G35" s="49"/>
      <c r="H35" s="49"/>
      <c r="I35" s="49"/>
      <c r="J35" s="49"/>
      <c r="K35" s="49"/>
      <c r="L35" s="49"/>
    </row>
    <row r="36" spans="1:12" ht="22" customHeight="1" x14ac:dyDescent="0.3">
      <c r="A36" s="32" cm="1">
        <f t="array" ref="A36">IFERROR(INDEX(Control!$C$4:$C$33,SMALL(IF(Control!$B$4:$B$33="Sí",ROW(Control!$B$4:$B$33)),25)-3)-INDEX(Control!$D$4:$D$33,SMALL(IF(Control!$B$4:$B$33="Sí",ROW(Control!$B$4:$B$33)),25)-3)+INDEX(Control!$E$4:$E$33,SMALL(IF(Control!$B$4:$B$33="Sí",ROW(Control!$B$4:$B$33)),25)-3)-SUM(INDEX(Control!$F$4:O$33,SMALL(IF(Control!$B$4:$B$33="Sí",ROW(Control!$B$4:$B$33)),25)-3,0)),"")</f>
        <v>0</v>
      </c>
      <c r="B36" s="46" t="str" cm="1">
        <f t="array" ref="B36">IFERROR(INDEX(Control!$A$4:$A$33,SMALL(IF(Control!$B$4:$B$33="Sí",ROW(Control!$B$4:$B$33)),25)-3)&amp;IF(INDEX(Configuración!$C$10:$C$39,SMALL(IF(Control!$B$4:$B$33="Sí",ROW(Control!$B$4:$B$33)),25)-3)="Sí"," (solo para Enseñanzas Profesionales)",""),"")</f>
        <v>TROMPETA</v>
      </c>
      <c r="C36" s="47"/>
      <c r="D36" s="47"/>
      <c r="E36" s="47"/>
      <c r="F36" s="47"/>
      <c r="G36" s="47"/>
      <c r="H36" s="47"/>
      <c r="I36" s="47"/>
      <c r="J36" s="47"/>
      <c r="K36" s="47"/>
      <c r="L36" s="47"/>
    </row>
    <row r="37" spans="1:12" ht="22" customHeight="1" x14ac:dyDescent="0.3">
      <c r="A37" s="33" cm="1">
        <f t="array" ref="A37">IFERROR(INDEX(Control!$C$4:$C$33,SMALL(IF(Control!$B$4:$B$33="Sí",ROW(Control!$B$4:$B$33)),26)-3)-INDEX(Control!$D$4:$D$33,SMALL(IF(Control!$B$4:$B$33="Sí",ROW(Control!$B$4:$B$33)),26)-3)+INDEX(Control!$E$4:$E$33,SMALL(IF(Control!$B$4:$B$33="Sí",ROW(Control!$B$4:$B$33)),26)-3)-SUM(INDEX(Control!$F$4:O$33,SMALL(IF(Control!$B$4:$B$33="Sí",ROW(Control!$B$4:$B$33)),26)-3,0)),"")</f>
        <v>0</v>
      </c>
      <c r="B37" s="48" t="str" cm="1">
        <f t="array" ref="B37">IFERROR(INDEX(Control!$A$4:$A$33,SMALL(IF(Control!$B$4:$B$33="Sí",ROW(Control!$B$4:$B$33)),26)-3)&amp;IF(INDEX(Configuración!$C$10:$C$39,SMALL(IF(Control!$B$4:$B$33="Sí",ROW(Control!$B$4:$B$33)),26)-3)="Sí"," (solo para Enseñanzas Profesionales)",""),"")</f>
        <v>TUBA</v>
      </c>
      <c r="C37" s="49"/>
      <c r="D37" s="49"/>
      <c r="E37" s="49"/>
      <c r="F37" s="49"/>
      <c r="G37" s="49"/>
      <c r="H37" s="49"/>
      <c r="I37" s="49"/>
      <c r="J37" s="49"/>
      <c r="K37" s="49"/>
      <c r="L37" s="49"/>
    </row>
    <row r="38" spans="1:12" ht="22" customHeight="1" x14ac:dyDescent="0.3">
      <c r="A38" s="32" cm="1">
        <f t="array" ref="A38">IFERROR(INDEX(Control!$C$4:$C$33,SMALL(IF(Control!$B$4:$B$33="Sí",ROW(Control!$B$4:$B$33)),27)-3)-INDEX(Control!$D$4:$D$33,SMALL(IF(Control!$B$4:$B$33="Sí",ROW(Control!$B$4:$B$33)),27)-3)+INDEX(Control!$E$4:$E$33,SMALL(IF(Control!$B$4:$B$33="Sí",ROW(Control!$B$4:$B$33)),27)-3)-SUM(INDEX(Control!$F$4:O$33,SMALL(IF(Control!$B$4:$B$33="Sí",ROW(Control!$B$4:$B$33)),27)-3,0)),"")</f>
        <v>0</v>
      </c>
      <c r="B38" s="46" t="str" cm="1">
        <f t="array" ref="B38">IFERROR(INDEX(Control!$A$4:$A$33,SMALL(IF(Control!$B$4:$B$33="Sí",ROW(Control!$B$4:$B$33)),27)-3)&amp;IF(INDEX(Configuración!$C$10:$C$39,SMALL(IF(Control!$B$4:$B$33="Sí",ROW(Control!$B$4:$B$33)),27)-3)="Sí"," (solo para Enseñanzas Profesionales)",""),"")</f>
        <v>VIOLA</v>
      </c>
      <c r="C38" s="47"/>
      <c r="D38" s="47"/>
      <c r="E38" s="47"/>
      <c r="F38" s="47"/>
      <c r="G38" s="47"/>
      <c r="H38" s="47"/>
      <c r="I38" s="47"/>
      <c r="J38" s="47"/>
      <c r="K38" s="47"/>
      <c r="L38" s="47"/>
    </row>
    <row r="39" spans="1:12" ht="22" customHeight="1" x14ac:dyDescent="0.3">
      <c r="A39" s="33" cm="1">
        <f t="array" ref="A39">IFERROR(INDEX(Control!$C$4:$C$33,SMALL(IF(Control!$B$4:$B$33="Sí",ROW(Control!$B$4:$B$33)),28)-3)-INDEX(Control!$D$4:$D$33,SMALL(IF(Control!$B$4:$B$33="Sí",ROW(Control!$B$4:$B$33)),28)-3)+INDEX(Control!$E$4:$E$33,SMALL(IF(Control!$B$4:$B$33="Sí",ROW(Control!$B$4:$B$33)),28)-3)-SUM(INDEX(Control!$F$4:O$33,SMALL(IF(Control!$B$4:$B$33="Sí",ROW(Control!$B$4:$B$33)),28)-3,0)),"")</f>
        <v>0</v>
      </c>
      <c r="B39" s="48" t="str" cm="1">
        <f t="array" ref="B39">IFERROR(INDEX(Control!$A$4:$A$33,SMALL(IF(Control!$B$4:$B$33="Sí",ROW(Control!$B$4:$B$33)),28)-3)&amp;IF(INDEX(Configuración!$C$10:$C$39,SMALL(IF(Control!$B$4:$B$33="Sí",ROW(Control!$B$4:$B$33)),28)-3)="Sí"," (solo para Enseñanzas Profesionales)",""),"")</f>
        <v>VIOLA DA GAMBA</v>
      </c>
      <c r="C39" s="49"/>
      <c r="D39" s="49"/>
      <c r="E39" s="49"/>
      <c r="F39" s="49"/>
      <c r="G39" s="49"/>
      <c r="H39" s="49"/>
      <c r="I39" s="49"/>
      <c r="J39" s="49"/>
      <c r="K39" s="49"/>
      <c r="L39" s="49"/>
    </row>
    <row r="40" spans="1:12" ht="22" customHeight="1" x14ac:dyDescent="0.3">
      <c r="A40" s="32" cm="1">
        <f t="array" ref="A40">IFERROR(INDEX(Control!$C$4:$C$33,SMALL(IF(Control!$B$4:$B$33="Sí",ROW(Control!$B$4:$B$33)),29)-3)-INDEX(Control!$D$4:$D$33,SMALL(IF(Control!$B$4:$B$33="Sí",ROW(Control!$B$4:$B$33)),29)-3)+INDEX(Control!$E$4:$E$33,SMALL(IF(Control!$B$4:$B$33="Sí",ROW(Control!$B$4:$B$33)),29)-3)-SUM(INDEX(Control!$F$4:O$33,SMALL(IF(Control!$B$4:$B$33="Sí",ROW(Control!$B$4:$B$33)),29)-3,0)),"")</f>
        <v>0</v>
      </c>
      <c r="B40" s="46" t="str" cm="1">
        <f t="array" ref="B40">IFERROR(INDEX(Control!$A$4:$A$33,SMALL(IF(Control!$B$4:$B$33="Sí",ROW(Control!$B$4:$B$33)),29)-3)&amp;IF(INDEX(Configuración!$C$10:$C$39,SMALL(IF(Control!$B$4:$B$33="Sí",ROW(Control!$B$4:$B$33)),29)-3)="Sí"," (solo para Enseñanzas Profesionales)",""),"")</f>
        <v>VIOLÍN</v>
      </c>
      <c r="C40" s="47"/>
      <c r="D40" s="47"/>
      <c r="E40" s="47"/>
      <c r="F40" s="47"/>
      <c r="G40" s="47"/>
      <c r="H40" s="47"/>
      <c r="I40" s="47"/>
      <c r="J40" s="47"/>
      <c r="K40" s="47"/>
      <c r="L40" s="47"/>
    </row>
    <row r="41" spans="1:12" ht="22" customHeight="1" thickBot="1" x14ac:dyDescent="0.35">
      <c r="A41" s="43" cm="1">
        <f t="array" ref="A41">IFERROR(INDEX(Control!$C$4:$C$33,SMALL(IF(Control!$B$4:$B$33="Sí",ROW(Control!$B$4:$B$33)),30)-3)-INDEX(Control!$D$4:$D$33,SMALL(IF(Control!$B$4:$B$33="Sí",ROW(Control!$B$4:$B$33)),30)-3)+INDEX(Control!$E$4:$E$33,SMALL(IF(Control!$B$4:$B$33="Sí",ROW(Control!$B$4:$B$33)),30)-3)-SUM(INDEX(Control!$F$4:O$33,SMALL(IF(Control!$B$4:$B$33="Sí",ROW(Control!$B$4:$B$33)),30)-3,0)),"")</f>
        <v>0</v>
      </c>
      <c r="B41" s="62" t="str" cm="1">
        <f t="array" ref="B41">IFERROR(INDEX(Control!$A$4:$A$33,SMALL(IF(Control!$B$4:$B$33="Sí",ROW(Control!$B$4:$B$33)),30)-3)&amp;IF(INDEX(Configuración!$C$10:$C$39,SMALL(IF(Control!$B$4:$B$33="Sí",ROW(Control!$B$4:$B$33)),30)-3)="Sí"," (solo para Enseñanzas Profesionales)",""),"")</f>
        <v>VIOLONCHELO</v>
      </c>
      <c r="C41" s="63"/>
      <c r="D41" s="63"/>
      <c r="E41" s="63"/>
      <c r="F41" s="63"/>
      <c r="G41" s="63"/>
      <c r="H41" s="63"/>
      <c r="I41" s="63"/>
      <c r="J41" s="63"/>
      <c r="K41" s="63"/>
      <c r="L41" s="63"/>
    </row>
    <row r="42" spans="1:12" ht="30" customHeight="1" thickTop="1" x14ac:dyDescent="0.3">
      <c r="A42" s="44">
        <f>SUM(A12:A41)</f>
        <v>0</v>
      </c>
      <c r="B42" s="45" t="s">
        <v>189</v>
      </c>
      <c r="C42" s="45"/>
      <c r="D42" s="45"/>
      <c r="E42" s="45"/>
      <c r="F42" s="45"/>
      <c r="G42" s="45"/>
      <c r="H42" s="45"/>
      <c r="I42" s="45"/>
      <c r="J42" s="45"/>
      <c r="K42" s="45"/>
      <c r="L42" s="45"/>
    </row>
    <row r="43" spans="1:12" ht="20" customHeight="1" x14ac:dyDescent="0.2">
      <c r="A43" s="60" t="s">
        <v>114</v>
      </c>
      <c r="B43" s="61"/>
      <c r="C43" s="61"/>
      <c r="D43" s="61"/>
      <c r="E43" s="61"/>
      <c r="F43" s="61"/>
      <c r="G43" s="61"/>
      <c r="H43" s="61"/>
      <c r="I43" s="61"/>
      <c r="J43" s="61"/>
      <c r="K43" s="61"/>
      <c r="L43" s="61"/>
    </row>
    <row r="44" spans="1:12" ht="14" customHeight="1" x14ac:dyDescent="0.2">
      <c r="A44" s="29" t="s">
        <v>68</v>
      </c>
      <c r="B44" s="57" t="s">
        <v>42</v>
      </c>
      <c r="C44" s="57"/>
      <c r="D44" s="57"/>
      <c r="E44" s="57"/>
      <c r="F44" s="57"/>
      <c r="G44" s="29" t="s">
        <v>80</v>
      </c>
      <c r="H44" s="57" t="s">
        <v>53</v>
      </c>
      <c r="I44" s="57"/>
      <c r="J44" s="57"/>
      <c r="K44" s="57"/>
      <c r="L44" s="57"/>
    </row>
    <row r="45" spans="1:12" ht="14" customHeight="1" x14ac:dyDescent="0.2">
      <c r="A45" s="29" t="s">
        <v>69</v>
      </c>
      <c r="B45" s="57" t="s">
        <v>43</v>
      </c>
      <c r="C45" s="57"/>
      <c r="D45" s="57"/>
      <c r="E45" s="57"/>
      <c r="F45" s="57"/>
      <c r="G45" s="29" t="s">
        <v>81</v>
      </c>
      <c r="H45" s="57" t="s">
        <v>54</v>
      </c>
      <c r="I45" s="57"/>
      <c r="J45" s="57"/>
      <c r="K45" s="57"/>
      <c r="L45" s="57"/>
    </row>
    <row r="46" spans="1:12" ht="14" customHeight="1" x14ac:dyDescent="0.2">
      <c r="A46" s="29" t="s">
        <v>70</v>
      </c>
      <c r="B46" s="57" t="s">
        <v>44</v>
      </c>
      <c r="C46" s="57"/>
      <c r="D46" s="57"/>
      <c r="E46" s="57"/>
      <c r="F46" s="57"/>
      <c r="G46" s="29" t="s">
        <v>82</v>
      </c>
      <c r="H46" s="57" t="s">
        <v>55</v>
      </c>
      <c r="I46" s="57"/>
      <c r="J46" s="57"/>
      <c r="K46" s="57"/>
      <c r="L46" s="57"/>
    </row>
    <row r="47" spans="1:12" ht="14" customHeight="1" x14ac:dyDescent="0.2">
      <c r="A47" s="29" t="s">
        <v>71</v>
      </c>
      <c r="B47" s="57" t="s">
        <v>45</v>
      </c>
      <c r="C47" s="57"/>
      <c r="D47" s="57"/>
      <c r="E47" s="57"/>
      <c r="F47" s="57"/>
      <c r="G47" s="29" t="s">
        <v>83</v>
      </c>
      <c r="H47" s="57" t="s">
        <v>56</v>
      </c>
      <c r="I47" s="57"/>
      <c r="J47" s="57"/>
      <c r="K47" s="57"/>
      <c r="L47" s="57"/>
    </row>
    <row r="48" spans="1:12" ht="14" customHeight="1" x14ac:dyDescent="0.2">
      <c r="A48" s="29" t="s">
        <v>72</v>
      </c>
      <c r="B48" s="57" t="s">
        <v>194</v>
      </c>
      <c r="C48" s="57"/>
      <c r="D48" s="57"/>
      <c r="E48" s="57"/>
      <c r="F48" s="57"/>
      <c r="G48" s="29" t="s">
        <v>84</v>
      </c>
      <c r="H48" s="57" t="s">
        <v>57</v>
      </c>
      <c r="I48" s="57"/>
      <c r="J48" s="57"/>
      <c r="K48" s="57"/>
      <c r="L48" s="57"/>
    </row>
    <row r="49" spans="1:12" ht="14" customHeight="1" x14ac:dyDescent="0.2">
      <c r="A49" s="29" t="s">
        <v>73</v>
      </c>
      <c r="B49" s="57" t="s">
        <v>46</v>
      </c>
      <c r="C49" s="57"/>
      <c r="D49" s="57"/>
      <c r="E49" s="57"/>
      <c r="F49" s="57"/>
      <c r="G49" s="29" t="s">
        <v>85</v>
      </c>
      <c r="H49" s="57" t="s">
        <v>58</v>
      </c>
      <c r="I49" s="57"/>
      <c r="J49" s="57"/>
      <c r="K49" s="57"/>
      <c r="L49" s="57"/>
    </row>
    <row r="50" spans="1:12" ht="14" customHeight="1" x14ac:dyDescent="0.2">
      <c r="A50" s="29" t="s">
        <v>74</v>
      </c>
      <c r="B50" s="57" t="s">
        <v>47</v>
      </c>
      <c r="C50" s="57"/>
      <c r="D50" s="57"/>
      <c r="E50" s="57"/>
      <c r="F50" s="57"/>
      <c r="G50" s="29" t="s">
        <v>86</v>
      </c>
      <c r="H50" s="57" t="s">
        <v>59</v>
      </c>
      <c r="I50" s="57"/>
      <c r="J50" s="57"/>
      <c r="K50" s="57"/>
      <c r="L50" s="57"/>
    </row>
    <row r="51" spans="1:12" ht="14" customHeight="1" x14ac:dyDescent="0.2">
      <c r="A51" s="29" t="s">
        <v>75</v>
      </c>
      <c r="B51" s="57" t="s">
        <v>48</v>
      </c>
      <c r="C51" s="57"/>
      <c r="D51" s="57"/>
      <c r="E51" s="57"/>
      <c r="F51" s="57"/>
      <c r="G51" s="29" t="s">
        <v>87</v>
      </c>
      <c r="H51" s="57" t="s">
        <v>60</v>
      </c>
      <c r="I51" s="57"/>
      <c r="J51" s="57"/>
      <c r="K51" s="57"/>
      <c r="L51" s="57"/>
    </row>
    <row r="52" spans="1:12" ht="14" customHeight="1" x14ac:dyDescent="0.2">
      <c r="A52" s="29" t="s">
        <v>76</v>
      </c>
      <c r="B52" s="57" t="s">
        <v>49</v>
      </c>
      <c r="C52" s="57"/>
      <c r="D52" s="57"/>
      <c r="E52" s="57"/>
      <c r="F52" s="57"/>
      <c r="G52" s="29" t="s">
        <v>88</v>
      </c>
      <c r="H52" s="57" t="s">
        <v>61</v>
      </c>
      <c r="I52" s="57"/>
      <c r="J52" s="57"/>
      <c r="K52" s="57"/>
      <c r="L52" s="57"/>
    </row>
    <row r="53" spans="1:12" ht="14" customHeight="1" x14ac:dyDescent="0.2">
      <c r="A53" s="29" t="s">
        <v>77</v>
      </c>
      <c r="B53" s="57" t="s">
        <v>50</v>
      </c>
      <c r="C53" s="57"/>
      <c r="D53" s="57"/>
      <c r="E53" s="57"/>
      <c r="F53" s="57"/>
      <c r="G53" s="29" t="s">
        <v>89</v>
      </c>
      <c r="H53" s="57" t="s">
        <v>62</v>
      </c>
      <c r="I53" s="57"/>
      <c r="J53" s="57"/>
      <c r="K53" s="57"/>
      <c r="L53" s="57"/>
    </row>
    <row r="54" spans="1:12" ht="14" customHeight="1" x14ac:dyDescent="0.2">
      <c r="A54" s="28" t="s">
        <v>78</v>
      </c>
      <c r="B54" s="58" t="s">
        <v>51</v>
      </c>
      <c r="C54" s="57"/>
      <c r="D54" s="57"/>
      <c r="E54" s="57"/>
      <c r="F54" s="57"/>
      <c r="G54" s="29" t="s">
        <v>90</v>
      </c>
      <c r="H54" s="57" t="s">
        <v>63</v>
      </c>
      <c r="I54" s="57"/>
      <c r="J54" s="57"/>
      <c r="K54" s="57"/>
      <c r="L54" s="57"/>
    </row>
    <row r="55" spans="1:12" ht="14" customHeight="1" x14ac:dyDescent="0.2">
      <c r="A55" s="29" t="s">
        <v>79</v>
      </c>
      <c r="B55" s="57" t="s">
        <v>52</v>
      </c>
      <c r="C55" s="57"/>
      <c r="D55" s="57"/>
      <c r="E55" s="57"/>
      <c r="F55" s="57"/>
      <c r="G55" s="30"/>
      <c r="H55" s="30"/>
      <c r="I55" s="30"/>
      <c r="J55" s="30"/>
      <c r="K55" s="30"/>
      <c r="L55" s="30"/>
    </row>
  </sheetData>
  <sheetProtection sheet="1" objects="1" scenarios="1"/>
  <mergeCells count="62">
    <mergeCell ref="H52:L52"/>
    <mergeCell ref="H53:L53"/>
    <mergeCell ref="H54:L54"/>
    <mergeCell ref="B11:L11"/>
    <mergeCell ref="B12:L12"/>
    <mergeCell ref="B13:L13"/>
    <mergeCell ref="B14:L14"/>
    <mergeCell ref="B15:L15"/>
    <mergeCell ref="B16:L16"/>
    <mergeCell ref="B17:L17"/>
    <mergeCell ref="B54:F54"/>
    <mergeCell ref="A43:L43"/>
    <mergeCell ref="B45:F45"/>
    <mergeCell ref="B46:F46"/>
    <mergeCell ref="B47:F47"/>
    <mergeCell ref="B41:L41"/>
    <mergeCell ref="B55:F55"/>
    <mergeCell ref="H44:L44"/>
    <mergeCell ref="H45:L45"/>
    <mergeCell ref="H46:L46"/>
    <mergeCell ref="H47:L47"/>
    <mergeCell ref="H48:L48"/>
    <mergeCell ref="H49:L49"/>
    <mergeCell ref="H50:L50"/>
    <mergeCell ref="H51:L51"/>
    <mergeCell ref="B48:F48"/>
    <mergeCell ref="B49:F49"/>
    <mergeCell ref="B50:F50"/>
    <mergeCell ref="B51:F51"/>
    <mergeCell ref="B52:F52"/>
    <mergeCell ref="B53:F53"/>
    <mergeCell ref="B44:F44"/>
    <mergeCell ref="A9:L9"/>
    <mergeCell ref="B39:L39"/>
    <mergeCell ref="B40:L40"/>
    <mergeCell ref="B29:L29"/>
    <mergeCell ref="B30:L30"/>
    <mergeCell ref="B31:L31"/>
    <mergeCell ref="B32:L32"/>
    <mergeCell ref="B38:L38"/>
    <mergeCell ref="B22:L22"/>
    <mergeCell ref="B23:L23"/>
    <mergeCell ref="B24:L24"/>
    <mergeCell ref="B25:L25"/>
    <mergeCell ref="B26:L26"/>
    <mergeCell ref="B27:L27"/>
    <mergeCell ref="B28:L28"/>
    <mergeCell ref="B33:L33"/>
    <mergeCell ref="A1:L1"/>
    <mergeCell ref="A2:L2"/>
    <mergeCell ref="A3:L3"/>
    <mergeCell ref="A4:L4"/>
    <mergeCell ref="A6:L6"/>
    <mergeCell ref="B42:L42"/>
    <mergeCell ref="B18:L18"/>
    <mergeCell ref="B19:L19"/>
    <mergeCell ref="B20:L20"/>
    <mergeCell ref="B21:L21"/>
    <mergeCell ref="B34:L34"/>
    <mergeCell ref="B35:L35"/>
    <mergeCell ref="B36:L36"/>
    <mergeCell ref="B37:L37"/>
  </mergeCells>
  <conditionalFormatting sqref="A12:L41">
    <cfRule type="expression" dxfId="12" priority="1">
      <formula>$B12=""</formula>
    </cfRule>
  </conditionalFormatting>
  <pageMargins left="0.19685039375000002" right="0.19685039375000002" top="0.19685039375000002" bottom="0.19685039375000002" header="0.19685039375000002" footer="0.19685039375000002"/>
  <pageSetup paperSize="9" scale="62" orientation="portrait" horizontalDpi="0" verticalDpi="0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4D3429B-D491-B344-9DBD-8457C2CEB143}">
  <sheetPr>
    <pageSetUpPr fitToPage="1"/>
  </sheetPr>
  <dimension ref="A1:L55"/>
  <sheetViews>
    <sheetView topLeftCell="A3" workbookViewId="0">
      <selection activeCell="A4" sqref="A4:L4"/>
    </sheetView>
  </sheetViews>
  <sheetFormatPr baseColWidth="10" defaultRowHeight="16" x14ac:dyDescent="0.2"/>
  <cols>
    <col min="1" max="1" width="20" customWidth="1"/>
    <col min="2" max="12" width="10" customWidth="1"/>
  </cols>
  <sheetData>
    <row r="1" spans="1:12" ht="60" customHeight="1" x14ac:dyDescent="0.2">
      <c r="A1" s="50" t="s">
        <v>66</v>
      </c>
      <c r="B1" s="51"/>
      <c r="C1" s="51"/>
      <c r="D1" s="51"/>
      <c r="E1" s="51"/>
      <c r="F1" s="51"/>
      <c r="G1" s="51"/>
      <c r="H1" s="51"/>
      <c r="I1" s="51"/>
      <c r="J1" s="51"/>
      <c r="K1" s="51"/>
      <c r="L1" s="51"/>
    </row>
    <row r="2" spans="1:12" ht="42" customHeight="1" x14ac:dyDescent="0.4">
      <c r="A2" s="52">
        <f>Configuración!B3</f>
        <v>0</v>
      </c>
      <c r="B2" s="51"/>
      <c r="C2" s="51"/>
      <c r="D2" s="51"/>
      <c r="E2" s="51"/>
      <c r="F2" s="51"/>
      <c r="G2" s="51"/>
      <c r="H2" s="51"/>
      <c r="I2" s="51"/>
      <c r="J2" s="51"/>
      <c r="K2" s="51"/>
      <c r="L2" s="51"/>
    </row>
    <row r="3" spans="1:12" ht="24" customHeight="1" x14ac:dyDescent="0.25">
      <c r="A3" s="53" t="str">
        <f>"Curso académico: "&amp;Configuración!B4</f>
        <v xml:space="preserve">Curso académico: </v>
      </c>
      <c r="B3" s="51"/>
      <c r="C3" s="51"/>
      <c r="D3" s="51"/>
      <c r="E3" s="51"/>
      <c r="F3" s="51"/>
      <c r="G3" s="51"/>
      <c r="H3" s="51"/>
      <c r="I3" s="51"/>
      <c r="J3" s="51"/>
      <c r="K3" s="51"/>
      <c r="L3" s="51"/>
    </row>
    <row r="4" spans="1:12" ht="34" customHeight="1" x14ac:dyDescent="0.3">
      <c r="A4" s="54" t="s">
        <v>127</v>
      </c>
      <c r="B4" s="51"/>
      <c r="C4" s="51"/>
      <c r="D4" s="51"/>
      <c r="E4" s="51"/>
      <c r="F4" s="51"/>
      <c r="G4" s="51"/>
      <c r="H4" s="51"/>
      <c r="I4" s="51"/>
      <c r="J4" s="51"/>
      <c r="K4" s="51"/>
      <c r="L4" s="51"/>
    </row>
    <row r="5" spans="1:12" ht="6" customHeight="1" x14ac:dyDescent="0.2"/>
    <row r="6" spans="1:12" ht="22" customHeight="1" thickBot="1" x14ac:dyDescent="0.25">
      <c r="A6" s="55" t="s">
        <v>67</v>
      </c>
      <c r="B6" s="51"/>
      <c r="C6" s="51"/>
      <c r="D6" s="51"/>
      <c r="E6" s="51"/>
      <c r="F6" s="51"/>
      <c r="G6" s="51"/>
      <c r="H6" s="51"/>
      <c r="I6" s="51"/>
      <c r="J6" s="51"/>
      <c r="K6" s="51"/>
      <c r="L6" s="51"/>
    </row>
    <row r="7" spans="1:12" ht="22" customHeight="1" thickBot="1" x14ac:dyDescent="0.25">
      <c r="A7" s="21" t="s">
        <v>68</v>
      </c>
      <c r="B7" s="21" t="s">
        <v>69</v>
      </c>
      <c r="C7" s="21" t="s">
        <v>70</v>
      </c>
      <c r="D7" s="21" t="s">
        <v>71</v>
      </c>
      <c r="E7" s="21" t="s">
        <v>72</v>
      </c>
      <c r="F7" s="21" t="s">
        <v>73</v>
      </c>
      <c r="G7" s="21" t="s">
        <v>74</v>
      </c>
      <c r="H7" s="21" t="s">
        <v>75</v>
      </c>
      <c r="I7" s="21" t="s">
        <v>76</v>
      </c>
      <c r="J7" s="21" t="s">
        <v>77</v>
      </c>
      <c r="K7" s="21" t="s">
        <v>78</v>
      </c>
      <c r="L7" s="23" t="s">
        <v>79</v>
      </c>
    </row>
    <row r="8" spans="1:12" ht="22" customHeight="1" thickBot="1" x14ac:dyDescent="0.25">
      <c r="A8" s="17" t="s">
        <v>80</v>
      </c>
      <c r="B8" s="17" t="s">
        <v>81</v>
      </c>
      <c r="C8" s="17" t="s">
        <v>82</v>
      </c>
      <c r="D8" s="17" t="s">
        <v>83</v>
      </c>
      <c r="E8" s="17" t="s">
        <v>84</v>
      </c>
      <c r="F8" s="17" t="s">
        <v>85</v>
      </c>
      <c r="G8" s="17" t="s">
        <v>86</v>
      </c>
      <c r="H8" s="17" t="s">
        <v>87</v>
      </c>
      <c r="I8" s="17" t="s">
        <v>88</v>
      </c>
      <c r="J8" s="17" t="s">
        <v>89</v>
      </c>
      <c r="K8" s="17" t="s">
        <v>90</v>
      </c>
      <c r="L8" s="20"/>
    </row>
    <row r="9" spans="1:12" ht="20" customHeight="1" x14ac:dyDescent="0.2">
      <c r="A9" s="56" t="s">
        <v>101</v>
      </c>
      <c r="B9" s="51"/>
      <c r="C9" s="51"/>
      <c r="D9" s="51"/>
      <c r="E9" s="51"/>
      <c r="F9" s="51"/>
      <c r="G9" s="51"/>
      <c r="H9" s="51"/>
      <c r="I9" s="51"/>
      <c r="J9" s="51"/>
      <c r="K9" s="51"/>
      <c r="L9" s="51"/>
    </row>
    <row r="10" spans="1:12" ht="6" customHeight="1" x14ac:dyDescent="0.2"/>
    <row r="11" spans="1:12" ht="26" customHeight="1" x14ac:dyDescent="0.25">
      <c r="A11" s="31" t="s">
        <v>92</v>
      </c>
      <c r="B11" s="59" t="s">
        <v>4</v>
      </c>
      <c r="C11" s="59"/>
      <c r="D11" s="59"/>
      <c r="E11" s="59"/>
      <c r="F11" s="59"/>
      <c r="G11" s="59"/>
      <c r="H11" s="59"/>
      <c r="I11" s="59"/>
      <c r="J11" s="59"/>
      <c r="K11" s="59"/>
      <c r="L11" s="59"/>
    </row>
    <row r="12" spans="1:12" ht="22" customHeight="1" x14ac:dyDescent="0.3">
      <c r="A12" s="32" cm="1">
        <f t="array" ref="A12">IFERROR(INDEX(Control!$C$4:$C$33,SMALL(IF(Control!$B$4:$B$33="Sí",ROW(Control!$B$4:$B$33)),1)-3)-INDEX(Control!$D$4:$D$33,SMALL(IF(Control!$B$4:$B$33="Sí",ROW(Control!$B$4:$B$33)),1)-3)+INDEX(Control!$E$4:$E$33,SMALL(IF(Control!$B$4:$B$33="Sí",ROW(Control!$B$4:$B$33)),1)-3)-SUM(INDEX(Control!$F$4:P$33,SMALL(IF(Control!$B$4:$B$33="Sí",ROW(Control!$B$4:$B$33)),1)-3,0)),"")</f>
        <v>0</v>
      </c>
      <c r="B12" s="46" t="str" cm="1">
        <f t="array" ref="B12">IFERROR(INDEX(Control!$A$4:$A$33,SMALL(IF(Control!$B$4:$B$33="Sí",ROW(Control!$B$4:$B$33)),1)-3)&amp;IF(INDEX(Configuración!$C$10:$C$39,SMALL(IF(Control!$B$4:$B$33="Sí",ROW(Control!$B$4:$B$33)),1)-3)="Sí"," (solo para Enseñanzas Profesionales)",""),"")</f>
        <v>ACORDEÓN</v>
      </c>
      <c r="C12" s="47"/>
      <c r="D12" s="47"/>
      <c r="E12" s="47"/>
      <c r="F12" s="47"/>
      <c r="G12" s="47"/>
      <c r="H12" s="47"/>
      <c r="I12" s="47"/>
      <c r="J12" s="47"/>
      <c r="K12" s="47"/>
      <c r="L12" s="47"/>
    </row>
    <row r="13" spans="1:12" ht="22" customHeight="1" x14ac:dyDescent="0.3">
      <c r="A13" s="33" cm="1">
        <f t="array" ref="A13">IFERROR(INDEX(Control!$C$4:$C$33,SMALL(IF(Control!$B$4:$B$33="Sí",ROW(Control!$B$4:$B$33)),2)-3)-INDEX(Control!$D$4:$D$33,SMALL(IF(Control!$B$4:$B$33="Sí",ROW(Control!$B$4:$B$33)),2)-3)+INDEX(Control!$E$4:$E$33,SMALL(IF(Control!$B$4:$B$33="Sí",ROW(Control!$B$4:$B$33)),2)-3)-SUM(INDEX(Control!$F$4:P$33,SMALL(IF(Control!$B$4:$B$33="Sí",ROW(Control!$B$4:$B$33)),2)-3,0)),"")</f>
        <v>0</v>
      </c>
      <c r="B13" s="48" t="str" cm="1">
        <f t="array" ref="B13">IFERROR(INDEX(Control!$A$4:$A$33,SMALL(IF(Control!$B$4:$B$33="Sí",ROW(Control!$B$4:$B$33)),2)-3)&amp;IF(INDEX(Configuración!$C$10:$C$39,SMALL(IF(Control!$B$4:$B$33="Sí",ROW(Control!$B$4:$B$33)),2)-3)="Sí"," (solo para Enseñanzas Profesionales)",""),"")</f>
        <v>ARPA</v>
      </c>
      <c r="C13" s="49"/>
      <c r="D13" s="49"/>
      <c r="E13" s="49"/>
      <c r="F13" s="49"/>
      <c r="G13" s="49"/>
      <c r="H13" s="49"/>
      <c r="I13" s="49"/>
      <c r="J13" s="49"/>
      <c r="K13" s="49"/>
      <c r="L13" s="49"/>
    </row>
    <row r="14" spans="1:12" ht="22" customHeight="1" x14ac:dyDescent="0.3">
      <c r="A14" s="32" cm="1">
        <f t="array" ref="A14">IFERROR(INDEX(Control!$C$4:$C$33,SMALL(IF(Control!$B$4:$B$33="Sí",ROW(Control!$B$4:$B$33)),3)-3)-INDEX(Control!$D$4:$D$33,SMALL(IF(Control!$B$4:$B$33="Sí",ROW(Control!$B$4:$B$33)),3)-3)+INDEX(Control!$E$4:$E$33,SMALL(IF(Control!$B$4:$B$33="Sí",ROW(Control!$B$4:$B$33)),3)-3)-SUM(INDEX(Control!$F$4:P$33,SMALL(IF(Control!$B$4:$B$33="Sí",ROW(Control!$B$4:$B$33)),3)-3,0)),"")</f>
        <v>0</v>
      </c>
      <c r="B14" s="46" t="str" cm="1">
        <f t="array" ref="B14">IFERROR(INDEX(Control!$A$4:$A$33,SMALL(IF(Control!$B$4:$B$33="Sí",ROW(Control!$B$4:$B$33)),3)-3)&amp;IF(INDEX(Configuración!$C$10:$C$39,SMALL(IF(Control!$B$4:$B$33="Sí",ROW(Control!$B$4:$B$33)),3)-3)="Sí"," (solo para Enseñanzas Profesionales)",""),"")</f>
        <v>BAJO ELÉCTRICO</v>
      </c>
      <c r="C14" s="47"/>
      <c r="D14" s="47"/>
      <c r="E14" s="47"/>
      <c r="F14" s="47"/>
      <c r="G14" s="47"/>
      <c r="H14" s="47"/>
      <c r="I14" s="47"/>
      <c r="J14" s="47"/>
      <c r="K14" s="47"/>
      <c r="L14" s="47"/>
    </row>
    <row r="15" spans="1:12" ht="22" customHeight="1" x14ac:dyDescent="0.3">
      <c r="A15" s="33" cm="1">
        <f t="array" ref="A15">IFERROR(INDEX(Control!$C$4:$C$33,SMALL(IF(Control!$B$4:$B$33="Sí",ROW(Control!$B$4:$B$33)),4)-3)-INDEX(Control!$D$4:$D$33,SMALL(IF(Control!$B$4:$B$33="Sí",ROW(Control!$B$4:$B$33)),4)-3)+INDEX(Control!$E$4:$E$33,SMALL(IF(Control!$B$4:$B$33="Sí",ROW(Control!$B$4:$B$33)),4)-3)-SUM(INDEX(Control!$F$4:P$33,SMALL(IF(Control!$B$4:$B$33="Sí",ROW(Control!$B$4:$B$33)),4)-3,0)),"")</f>
        <v>0</v>
      </c>
      <c r="B15" s="48" t="str" cm="1">
        <f t="array" ref="B15">IFERROR(INDEX(Control!$A$4:$A$33,SMALL(IF(Control!$B$4:$B$33="Sí",ROW(Control!$B$4:$B$33)),4)-3)&amp;IF(INDEX(Configuración!$C$10:$C$39,SMALL(IF(Control!$B$4:$B$33="Sí",ROW(Control!$B$4:$B$33)),4)-3)="Sí"," (solo para Enseñanzas Profesionales)",""),"")</f>
        <v>CANTO (solo para Enseñanzas Profesionales)</v>
      </c>
      <c r="C15" s="49"/>
      <c r="D15" s="49"/>
      <c r="E15" s="49"/>
      <c r="F15" s="49"/>
      <c r="G15" s="49"/>
      <c r="H15" s="49"/>
      <c r="I15" s="49"/>
      <c r="J15" s="49"/>
      <c r="K15" s="49"/>
      <c r="L15" s="49"/>
    </row>
    <row r="16" spans="1:12" ht="22" customHeight="1" x14ac:dyDescent="0.3">
      <c r="A16" s="32" cm="1">
        <f t="array" ref="A16">IFERROR(INDEX(Control!$C$4:$C$33,SMALL(IF(Control!$B$4:$B$33="Sí",ROW(Control!$B$4:$B$33)),5)-3)-INDEX(Control!$D$4:$D$33,SMALL(IF(Control!$B$4:$B$33="Sí",ROW(Control!$B$4:$B$33)),5)-3)+INDEX(Control!$E$4:$E$33,SMALL(IF(Control!$B$4:$B$33="Sí",ROW(Control!$B$4:$B$33)),5)-3)-SUM(INDEX(Control!$F$4:P$33,SMALL(IF(Control!$B$4:$B$33="Sí",ROW(Control!$B$4:$B$33)),5)-3,0)),"")</f>
        <v>0</v>
      </c>
      <c r="B16" s="46" t="str" cm="1">
        <f t="array" ref="B16">IFERROR(INDEX(Control!$A$4:$A$33,SMALL(IF(Control!$B$4:$B$33="Sí",ROW(Control!$B$4:$B$33)),5)-3)&amp;IF(INDEX(Configuración!$C$10:$C$39,SMALL(IF(Control!$B$4:$B$33="Sí",ROW(Control!$B$4:$B$33)),5)-3)="Sí"," (solo para Enseñanzas Profesionales)",""),"")</f>
        <v>CANTO VALENCIANO</v>
      </c>
      <c r="C16" s="47"/>
      <c r="D16" s="47"/>
      <c r="E16" s="47"/>
      <c r="F16" s="47"/>
      <c r="G16" s="47"/>
      <c r="H16" s="47"/>
      <c r="I16" s="47"/>
      <c r="J16" s="47"/>
      <c r="K16" s="47"/>
      <c r="L16" s="47"/>
    </row>
    <row r="17" spans="1:12" ht="22" customHeight="1" x14ac:dyDescent="0.3">
      <c r="A17" s="33" cm="1">
        <f t="array" ref="A17">IFERROR(INDEX(Control!$C$4:$C$33,SMALL(IF(Control!$B$4:$B$33="Sí",ROW(Control!$B$4:$B$33)),6)-3)-INDEX(Control!$D$4:$D$33,SMALL(IF(Control!$B$4:$B$33="Sí",ROW(Control!$B$4:$B$33)),6)-3)+INDEX(Control!$E$4:$E$33,SMALL(IF(Control!$B$4:$B$33="Sí",ROW(Control!$B$4:$B$33)),6)-3)-SUM(INDEX(Control!$F$4:P$33,SMALL(IF(Control!$B$4:$B$33="Sí",ROW(Control!$B$4:$B$33)),6)-3,0)),"")</f>
        <v>0</v>
      </c>
      <c r="B17" s="48" t="str" cm="1">
        <f t="array" ref="B17">IFERROR(INDEX(Control!$A$4:$A$33,SMALL(IF(Control!$B$4:$B$33="Sí",ROW(Control!$B$4:$B$33)),6)-3)&amp;IF(INDEX(Configuración!$C$10:$C$39,SMALL(IF(Control!$B$4:$B$33="Sí",ROW(Control!$B$4:$B$33)),6)-3)="Sí"," (solo para Enseñanzas Profesionales)",""),"")</f>
        <v>CLARINETE</v>
      </c>
      <c r="C17" s="49"/>
      <c r="D17" s="49"/>
      <c r="E17" s="49"/>
      <c r="F17" s="49"/>
      <c r="G17" s="49"/>
      <c r="H17" s="49"/>
      <c r="I17" s="49"/>
      <c r="J17" s="49"/>
      <c r="K17" s="49"/>
      <c r="L17" s="49"/>
    </row>
    <row r="18" spans="1:12" ht="22" customHeight="1" x14ac:dyDescent="0.3">
      <c r="A18" s="32" cm="1">
        <f t="array" ref="A18">IFERROR(INDEX(Control!$C$4:$C$33,SMALL(IF(Control!$B$4:$B$33="Sí",ROW(Control!$B$4:$B$33)),7)-3)-INDEX(Control!$D$4:$D$33,SMALL(IF(Control!$B$4:$B$33="Sí",ROW(Control!$B$4:$B$33)),7)-3)+INDEX(Control!$E$4:$E$33,SMALL(IF(Control!$B$4:$B$33="Sí",ROW(Control!$B$4:$B$33)),7)-3)-SUM(INDEX(Control!$F$4:P$33,SMALL(IF(Control!$B$4:$B$33="Sí",ROW(Control!$B$4:$B$33)),7)-3,0)),"")</f>
        <v>0</v>
      </c>
      <c r="B18" s="46" t="str" cm="1">
        <f t="array" ref="B18">IFERROR(INDEX(Control!$A$4:$A$33,SMALL(IF(Control!$B$4:$B$33="Sí",ROW(Control!$B$4:$B$33)),7)-3)&amp;IF(INDEX(Configuración!$C$10:$C$39,SMALL(IF(Control!$B$4:$B$33="Sí",ROW(Control!$B$4:$B$33)),7)-3)="Sí"," (solo para Enseñanzas Profesionales)",""),"")</f>
        <v>CLAVECÍN</v>
      </c>
      <c r="C18" s="47"/>
      <c r="D18" s="47"/>
      <c r="E18" s="47"/>
      <c r="F18" s="47"/>
      <c r="G18" s="47"/>
      <c r="H18" s="47"/>
      <c r="I18" s="47"/>
      <c r="J18" s="47"/>
      <c r="K18" s="47"/>
      <c r="L18" s="47"/>
    </row>
    <row r="19" spans="1:12" ht="22" customHeight="1" x14ac:dyDescent="0.3">
      <c r="A19" s="33" cm="1">
        <f t="array" ref="A19">IFERROR(INDEX(Control!$C$4:$C$33,SMALL(IF(Control!$B$4:$B$33="Sí",ROW(Control!$B$4:$B$33)),8)-3)-INDEX(Control!$D$4:$D$33,SMALL(IF(Control!$B$4:$B$33="Sí",ROW(Control!$B$4:$B$33)),8)-3)+INDEX(Control!$E$4:$E$33,SMALL(IF(Control!$B$4:$B$33="Sí",ROW(Control!$B$4:$B$33)),8)-3)-SUM(INDEX(Control!$F$4:P$33,SMALL(IF(Control!$B$4:$B$33="Sí",ROW(Control!$B$4:$B$33)),8)-3,0)),"")</f>
        <v>0</v>
      </c>
      <c r="B19" s="48" t="str" cm="1">
        <f t="array" ref="B19">IFERROR(INDEX(Control!$A$4:$A$33,SMALL(IF(Control!$B$4:$B$33="Sí",ROW(Control!$B$4:$B$33)),8)-3)&amp;IF(INDEX(Configuración!$C$10:$C$39,SMALL(IF(Control!$B$4:$B$33="Sí",ROW(Control!$B$4:$B$33)),8)-3)="Sí"," (solo para Enseñanzas Profesionales)",""),"")</f>
        <v>CONTRABAJO</v>
      </c>
      <c r="C19" s="49"/>
      <c r="D19" s="49"/>
      <c r="E19" s="49"/>
      <c r="F19" s="49"/>
      <c r="G19" s="49"/>
      <c r="H19" s="49"/>
      <c r="I19" s="49"/>
      <c r="J19" s="49"/>
      <c r="K19" s="49"/>
      <c r="L19" s="49"/>
    </row>
    <row r="20" spans="1:12" ht="22" customHeight="1" x14ac:dyDescent="0.3">
      <c r="A20" s="32" cm="1">
        <f t="array" ref="A20">IFERROR(INDEX(Control!$C$4:$C$33,SMALL(IF(Control!$B$4:$B$33="Sí",ROW(Control!$B$4:$B$33)),9)-3)-INDEX(Control!$D$4:$D$33,SMALL(IF(Control!$B$4:$B$33="Sí",ROW(Control!$B$4:$B$33)),9)-3)+INDEX(Control!$E$4:$E$33,SMALL(IF(Control!$B$4:$B$33="Sí",ROW(Control!$B$4:$B$33)),9)-3)-SUM(INDEX(Control!$F$4:P$33,SMALL(IF(Control!$B$4:$B$33="Sí",ROW(Control!$B$4:$B$33)),9)-3,0)),"")</f>
        <v>0</v>
      </c>
      <c r="B20" s="46" t="str" cm="1">
        <f t="array" ref="B20">IFERROR(INDEX(Control!$A$4:$A$33,SMALL(IF(Control!$B$4:$B$33="Sí",ROW(Control!$B$4:$B$33)),9)-3)&amp;IF(INDEX(Configuración!$C$10:$C$39,SMALL(IF(Control!$B$4:$B$33="Sí",ROW(Control!$B$4:$B$33)),9)-3)="Sí"," (solo para Enseñanzas Profesionales)",""),"")</f>
        <v>CORO</v>
      </c>
      <c r="C20" s="47"/>
      <c r="D20" s="47"/>
      <c r="E20" s="47"/>
      <c r="F20" s="47"/>
      <c r="G20" s="47"/>
      <c r="H20" s="47"/>
      <c r="I20" s="47"/>
      <c r="J20" s="47"/>
      <c r="K20" s="47"/>
      <c r="L20" s="47"/>
    </row>
    <row r="21" spans="1:12" ht="22" customHeight="1" x14ac:dyDescent="0.3">
      <c r="A21" s="33" cm="1">
        <f t="array" ref="A21">IFERROR(INDEX(Control!$C$4:$C$33,SMALL(IF(Control!$B$4:$B$33="Sí",ROW(Control!$B$4:$B$33)),10)-3)-INDEX(Control!$D$4:$D$33,SMALL(IF(Control!$B$4:$B$33="Sí",ROW(Control!$B$4:$B$33)),10)-3)+INDEX(Control!$E$4:$E$33,SMALL(IF(Control!$B$4:$B$33="Sí",ROW(Control!$B$4:$B$33)),10)-3)-SUM(INDEX(Control!$F$4:P$33,SMALL(IF(Control!$B$4:$B$33="Sí",ROW(Control!$B$4:$B$33)),10)-3,0)),"")</f>
        <v>0</v>
      </c>
      <c r="B21" s="48" t="str" cm="1">
        <f t="array" ref="B21">IFERROR(INDEX(Control!$A$4:$A$33,SMALL(IF(Control!$B$4:$B$33="Sí",ROW(Control!$B$4:$B$33)),10)-3)&amp;IF(INDEX(Configuración!$C$10:$C$39,SMALL(IF(Control!$B$4:$B$33="Sí",ROW(Control!$B$4:$B$33)),10)-3)="Sí"," (solo para Enseñanzas Profesionales)",""),"")</f>
        <v>DULZAINA</v>
      </c>
      <c r="C21" s="49"/>
      <c r="D21" s="49"/>
      <c r="E21" s="49"/>
      <c r="F21" s="49"/>
      <c r="G21" s="49"/>
      <c r="H21" s="49"/>
      <c r="I21" s="49"/>
      <c r="J21" s="49"/>
      <c r="K21" s="49"/>
      <c r="L21" s="49"/>
    </row>
    <row r="22" spans="1:12" ht="22" customHeight="1" x14ac:dyDescent="0.3">
      <c r="A22" s="32" cm="1">
        <f t="array" ref="A22">IFERROR(INDEX(Control!$C$4:$C$33,SMALL(IF(Control!$B$4:$B$33="Sí",ROW(Control!$B$4:$B$33)),11)-3)-INDEX(Control!$D$4:$D$33,SMALL(IF(Control!$B$4:$B$33="Sí",ROW(Control!$B$4:$B$33)),11)-3)+INDEX(Control!$E$4:$E$33,SMALL(IF(Control!$B$4:$B$33="Sí",ROW(Control!$B$4:$B$33)),11)-3)-SUM(INDEX(Control!$F$4:P$33,SMALL(IF(Control!$B$4:$B$33="Sí",ROW(Control!$B$4:$B$33)),11)-3,0)),"")</f>
        <v>0</v>
      </c>
      <c r="B22" s="46" t="str" cm="1">
        <f t="array" ref="B22">IFERROR(INDEX(Control!$A$4:$A$33,SMALL(IF(Control!$B$4:$B$33="Sí",ROW(Control!$B$4:$B$33)),11)-3)&amp;IF(INDEX(Configuración!$C$10:$C$39,SMALL(IF(Control!$B$4:$B$33="Sí",ROW(Control!$B$4:$B$33)),11)-3)="Sí"," (solo para Enseñanzas Profesionales)",""),"")</f>
        <v>FAGOT</v>
      </c>
      <c r="C22" s="47"/>
      <c r="D22" s="47"/>
      <c r="E22" s="47"/>
      <c r="F22" s="47"/>
      <c r="G22" s="47"/>
      <c r="H22" s="47"/>
      <c r="I22" s="47"/>
      <c r="J22" s="47"/>
      <c r="K22" s="47"/>
      <c r="L22" s="47"/>
    </row>
    <row r="23" spans="1:12" ht="22" customHeight="1" x14ac:dyDescent="0.3">
      <c r="A23" s="33" cm="1">
        <f t="array" ref="A23">IFERROR(INDEX(Control!$C$4:$C$33,SMALL(IF(Control!$B$4:$B$33="Sí",ROW(Control!$B$4:$B$33)),12)-3)-INDEX(Control!$D$4:$D$33,SMALL(IF(Control!$B$4:$B$33="Sí",ROW(Control!$B$4:$B$33)),12)-3)+INDEX(Control!$E$4:$E$33,SMALL(IF(Control!$B$4:$B$33="Sí",ROW(Control!$B$4:$B$33)),12)-3)-SUM(INDEX(Control!$F$4:P$33,SMALL(IF(Control!$B$4:$B$33="Sí",ROW(Control!$B$4:$B$33)),12)-3,0)),"")</f>
        <v>0</v>
      </c>
      <c r="B23" s="48" t="str" cm="1">
        <f t="array" ref="B23">IFERROR(INDEX(Control!$A$4:$A$33,SMALL(IF(Control!$B$4:$B$33="Sí",ROW(Control!$B$4:$B$33)),12)-3)&amp;IF(INDEX(Configuración!$C$10:$C$39,SMALL(IF(Control!$B$4:$B$33="Sí",ROW(Control!$B$4:$B$33)),12)-3)="Sí"," (solo para Enseñanzas Profesionales)",""),"")</f>
        <v>FLAUTA</v>
      </c>
      <c r="C23" s="49"/>
      <c r="D23" s="49"/>
      <c r="E23" s="49"/>
      <c r="F23" s="49"/>
      <c r="G23" s="49"/>
      <c r="H23" s="49"/>
      <c r="I23" s="49"/>
      <c r="J23" s="49"/>
      <c r="K23" s="49"/>
      <c r="L23" s="49"/>
    </row>
    <row r="24" spans="1:12" ht="22" customHeight="1" x14ac:dyDescent="0.3">
      <c r="A24" s="32" cm="1">
        <f t="array" ref="A24">IFERROR(INDEX(Control!$C$4:$C$33,SMALL(IF(Control!$B$4:$B$33="Sí",ROW(Control!$B$4:$B$33)),13)-3)-INDEX(Control!$D$4:$D$33,SMALL(IF(Control!$B$4:$B$33="Sí",ROW(Control!$B$4:$B$33)),13)-3)+INDEX(Control!$E$4:$E$33,SMALL(IF(Control!$B$4:$B$33="Sí",ROW(Control!$B$4:$B$33)),13)-3)-SUM(INDEX(Control!$F$4:P$33,SMALL(IF(Control!$B$4:$B$33="Sí",ROW(Control!$B$4:$B$33)),13)-3,0)),"")</f>
        <v>0</v>
      </c>
      <c r="B24" s="46" t="str" cm="1">
        <f t="array" ref="B24">IFERROR(INDEX(Control!$A$4:$A$33,SMALL(IF(Control!$B$4:$B$33="Sí",ROW(Control!$B$4:$B$33)),13)-3)&amp;IF(INDEX(Configuración!$C$10:$C$39,SMALL(IF(Control!$B$4:$B$33="Sí",ROW(Control!$B$4:$B$33)),13)-3)="Sí"," (solo para Enseñanzas Profesionales)",""),"")</f>
        <v>FLAUTA DE PICO</v>
      </c>
      <c r="C24" s="47"/>
      <c r="D24" s="47"/>
      <c r="E24" s="47"/>
      <c r="F24" s="47"/>
      <c r="G24" s="47"/>
      <c r="H24" s="47"/>
      <c r="I24" s="47"/>
      <c r="J24" s="47"/>
      <c r="K24" s="47"/>
      <c r="L24" s="47"/>
    </row>
    <row r="25" spans="1:12" ht="22" customHeight="1" x14ac:dyDescent="0.3">
      <c r="A25" s="33" cm="1">
        <f t="array" ref="A25">IFERROR(INDEX(Control!$C$4:$C$33,SMALL(IF(Control!$B$4:$B$33="Sí",ROW(Control!$B$4:$B$33)),14)-3)-INDEX(Control!$D$4:$D$33,SMALL(IF(Control!$B$4:$B$33="Sí",ROW(Control!$B$4:$B$33)),14)-3)+INDEX(Control!$E$4:$E$33,SMALL(IF(Control!$B$4:$B$33="Sí",ROW(Control!$B$4:$B$33)),14)-3)-SUM(INDEX(Control!$F$4:P$33,SMALL(IF(Control!$B$4:$B$33="Sí",ROW(Control!$B$4:$B$33)),14)-3,0)),"")</f>
        <v>0</v>
      </c>
      <c r="B25" s="48" t="str" cm="1">
        <f t="array" ref="B25">IFERROR(INDEX(Control!$A$4:$A$33,SMALL(IF(Control!$B$4:$B$33="Sí",ROW(Control!$B$4:$B$33)),14)-3)&amp;IF(INDEX(Configuración!$C$10:$C$39,SMALL(IF(Control!$B$4:$B$33="Sí",ROW(Control!$B$4:$B$33)),14)-3)="Sí"," (solo para Enseñanzas Profesionales)",""),"")</f>
        <v>GUITARRA</v>
      </c>
      <c r="C25" s="49"/>
      <c r="D25" s="49"/>
      <c r="E25" s="49"/>
      <c r="F25" s="49"/>
      <c r="G25" s="49"/>
      <c r="H25" s="49"/>
      <c r="I25" s="49"/>
      <c r="J25" s="49"/>
      <c r="K25" s="49"/>
      <c r="L25" s="49"/>
    </row>
    <row r="26" spans="1:12" ht="22" customHeight="1" x14ac:dyDescent="0.3">
      <c r="A26" s="32" cm="1">
        <f t="array" ref="A26">IFERROR(INDEX(Control!$C$4:$C$33,SMALL(IF(Control!$B$4:$B$33="Sí",ROW(Control!$B$4:$B$33)),15)-3)-INDEX(Control!$D$4:$D$33,SMALL(IF(Control!$B$4:$B$33="Sí",ROW(Control!$B$4:$B$33)),15)-3)+INDEX(Control!$E$4:$E$33,SMALL(IF(Control!$B$4:$B$33="Sí",ROW(Control!$B$4:$B$33)),15)-3)-SUM(INDEX(Control!$F$4:P$33,SMALL(IF(Control!$B$4:$B$33="Sí",ROW(Control!$B$4:$B$33)),15)-3,0)),"")</f>
        <v>0</v>
      </c>
      <c r="B26" s="46" t="str" cm="1">
        <f t="array" ref="B26">IFERROR(INDEX(Control!$A$4:$A$33,SMALL(IF(Control!$B$4:$B$33="Sí",ROW(Control!$B$4:$B$33)),15)-3)&amp;IF(INDEX(Configuración!$C$10:$C$39,SMALL(IF(Control!$B$4:$B$33="Sí",ROW(Control!$B$4:$B$33)),15)-3)="Sí"," (solo para Enseñanzas Profesionales)",""),"")</f>
        <v>GUITARRA ELÉCTRICA</v>
      </c>
      <c r="C26" s="47"/>
      <c r="D26" s="47"/>
      <c r="E26" s="47"/>
      <c r="F26" s="47"/>
      <c r="G26" s="47"/>
      <c r="H26" s="47"/>
      <c r="I26" s="47"/>
      <c r="J26" s="47"/>
      <c r="K26" s="47"/>
      <c r="L26" s="47"/>
    </row>
    <row r="27" spans="1:12" ht="22" customHeight="1" x14ac:dyDescent="0.3">
      <c r="A27" s="33" cm="1">
        <f t="array" ref="A27">IFERROR(INDEX(Control!$C$4:$C$33,SMALL(IF(Control!$B$4:$B$33="Sí",ROW(Control!$B$4:$B$33)),16)-3)-INDEX(Control!$D$4:$D$33,SMALL(IF(Control!$B$4:$B$33="Sí",ROW(Control!$B$4:$B$33)),16)-3)+INDEX(Control!$E$4:$E$33,SMALL(IF(Control!$B$4:$B$33="Sí",ROW(Control!$B$4:$B$33)),16)-3)-SUM(INDEX(Control!$F$4:P$33,SMALL(IF(Control!$B$4:$B$33="Sí",ROW(Control!$B$4:$B$33)),16)-3,0)),"")</f>
        <v>0</v>
      </c>
      <c r="B27" s="48" t="str" cm="1">
        <f t="array" ref="B27">IFERROR(INDEX(Control!$A$4:$A$33,SMALL(IF(Control!$B$4:$B$33="Sí",ROW(Control!$B$4:$B$33)),16)-3)&amp;IF(INDEX(Configuración!$C$10:$C$39,SMALL(IF(Control!$B$4:$B$33="Sí",ROW(Control!$B$4:$B$33)),16)-3)="Sí"," (solo para Enseñanzas Profesionales)",""),"")</f>
        <v>INSTRUMENTOS DE CUERDA PULSADA DEL RENACIMIENTO Y BARROCO</v>
      </c>
      <c r="C27" s="49"/>
      <c r="D27" s="49"/>
      <c r="E27" s="49"/>
      <c r="F27" s="49"/>
      <c r="G27" s="49"/>
      <c r="H27" s="49"/>
      <c r="I27" s="49"/>
      <c r="J27" s="49"/>
      <c r="K27" s="49"/>
      <c r="L27" s="49"/>
    </row>
    <row r="28" spans="1:12" ht="22" customHeight="1" x14ac:dyDescent="0.3">
      <c r="A28" s="32" cm="1">
        <f t="array" ref="A28">IFERROR(INDEX(Control!$C$4:$C$33,SMALL(IF(Control!$B$4:$B$33="Sí",ROW(Control!$B$4:$B$33)),17)-3)-INDEX(Control!$D$4:$D$33,SMALL(IF(Control!$B$4:$B$33="Sí",ROW(Control!$B$4:$B$33)),17)-3)+INDEX(Control!$E$4:$E$33,SMALL(IF(Control!$B$4:$B$33="Sí",ROW(Control!$B$4:$B$33)),17)-3)-SUM(INDEX(Control!$F$4:P$33,SMALL(IF(Control!$B$4:$B$33="Sí",ROW(Control!$B$4:$B$33)),17)-3,0)),"")</f>
        <v>0</v>
      </c>
      <c r="B28" s="46" t="str" cm="1">
        <f t="array" ref="B28">IFERROR(INDEX(Control!$A$4:$A$33,SMALL(IF(Control!$B$4:$B$33="Sí",ROW(Control!$B$4:$B$33)),17)-3)&amp;IF(INDEX(Configuración!$C$10:$C$39,SMALL(IF(Control!$B$4:$B$33="Sí",ROW(Control!$B$4:$B$33)),17)-3)="Sí"," (solo para Enseñanzas Profesionales)",""),"")</f>
        <v>INSTRUMENTOS DE PLECTRO</v>
      </c>
      <c r="C28" s="47"/>
      <c r="D28" s="47"/>
      <c r="E28" s="47"/>
      <c r="F28" s="47"/>
      <c r="G28" s="47"/>
      <c r="H28" s="47"/>
      <c r="I28" s="47"/>
      <c r="J28" s="47"/>
      <c r="K28" s="47"/>
      <c r="L28" s="47"/>
    </row>
    <row r="29" spans="1:12" ht="22" customHeight="1" x14ac:dyDescent="0.3">
      <c r="A29" s="33" cm="1">
        <f t="array" ref="A29">IFERROR(INDEX(Control!$C$4:$C$33,SMALL(IF(Control!$B$4:$B$33="Sí",ROW(Control!$B$4:$B$33)),18)-3)-INDEX(Control!$D$4:$D$33,SMALL(IF(Control!$B$4:$B$33="Sí",ROW(Control!$B$4:$B$33)),18)-3)+INDEX(Control!$E$4:$E$33,SMALL(IF(Control!$B$4:$B$33="Sí",ROW(Control!$B$4:$B$33)),18)-3)-SUM(INDEX(Control!$F$4:P$33,SMALL(IF(Control!$B$4:$B$33="Sí",ROW(Control!$B$4:$B$33)),18)-3,0)),"")</f>
        <v>0</v>
      </c>
      <c r="B29" s="48" t="str" cm="1">
        <f t="array" ref="B29">IFERROR(INDEX(Control!$A$4:$A$33,SMALL(IF(Control!$B$4:$B$33="Sí",ROW(Control!$B$4:$B$33)),18)-3)&amp;IF(INDEX(Configuración!$C$10:$C$39,SMALL(IF(Control!$B$4:$B$33="Sí",ROW(Control!$B$4:$B$33)),18)-3)="Sí"," (solo para Enseñanzas Profesionales)",""),"")</f>
        <v>OBOE</v>
      </c>
      <c r="C29" s="49"/>
      <c r="D29" s="49"/>
      <c r="E29" s="49"/>
      <c r="F29" s="49"/>
      <c r="G29" s="49"/>
      <c r="H29" s="49"/>
      <c r="I29" s="49"/>
      <c r="J29" s="49"/>
      <c r="K29" s="49"/>
      <c r="L29" s="49"/>
    </row>
    <row r="30" spans="1:12" ht="22" customHeight="1" x14ac:dyDescent="0.3">
      <c r="A30" s="32" cm="1">
        <f t="array" ref="A30">IFERROR(INDEX(Control!$C$4:$C$33,SMALL(IF(Control!$B$4:$B$33="Sí",ROW(Control!$B$4:$B$33)),19)-3)-INDEX(Control!$D$4:$D$33,SMALL(IF(Control!$B$4:$B$33="Sí",ROW(Control!$B$4:$B$33)),19)-3)+INDEX(Control!$E$4:$E$33,SMALL(IF(Control!$B$4:$B$33="Sí",ROW(Control!$B$4:$B$33)),19)-3)-SUM(INDEX(Control!$F$4:P$33,SMALL(IF(Control!$B$4:$B$33="Sí",ROW(Control!$B$4:$B$33)),19)-3,0)),"")</f>
        <v>0</v>
      </c>
      <c r="B30" s="46" t="str" cm="1">
        <f t="array" ref="B30">IFERROR(INDEX(Control!$A$4:$A$33,SMALL(IF(Control!$B$4:$B$33="Sí",ROW(Control!$B$4:$B$33)),19)-3)&amp;IF(INDEX(Configuración!$C$10:$C$39,SMALL(IF(Control!$B$4:$B$33="Sí",ROW(Control!$B$4:$B$33)),19)-3)="Sí"," (solo para Enseñanzas Profesionales)",""),"")</f>
        <v>ÓRGANO</v>
      </c>
      <c r="C30" s="47"/>
      <c r="D30" s="47"/>
      <c r="E30" s="47"/>
      <c r="F30" s="47"/>
      <c r="G30" s="47"/>
      <c r="H30" s="47"/>
      <c r="I30" s="47"/>
      <c r="J30" s="47"/>
      <c r="K30" s="47"/>
      <c r="L30" s="47"/>
    </row>
    <row r="31" spans="1:12" ht="22" customHeight="1" x14ac:dyDescent="0.3">
      <c r="A31" s="33" cm="1">
        <f t="array" ref="A31">IFERROR(INDEX(Control!$C$4:$C$33,SMALL(IF(Control!$B$4:$B$33="Sí",ROW(Control!$B$4:$B$33)),20)-3)-INDEX(Control!$D$4:$D$33,SMALL(IF(Control!$B$4:$B$33="Sí",ROW(Control!$B$4:$B$33)),20)-3)+INDEX(Control!$E$4:$E$33,SMALL(IF(Control!$B$4:$B$33="Sí",ROW(Control!$B$4:$B$33)),20)-3)-SUM(INDEX(Control!$F$4:P$33,SMALL(IF(Control!$B$4:$B$33="Sí",ROW(Control!$B$4:$B$33)),20)-3,0)),"")</f>
        <v>0</v>
      </c>
      <c r="B31" s="48" t="str" cm="1">
        <f t="array" ref="B31">IFERROR(INDEX(Control!$A$4:$A$33,SMALL(IF(Control!$B$4:$B$33="Sí",ROW(Control!$B$4:$B$33)),20)-3)&amp;IF(INDEX(Configuración!$C$10:$C$39,SMALL(IF(Control!$B$4:$B$33="Sí",ROW(Control!$B$4:$B$33)),20)-3)="Sí"," (solo para Enseñanzas Profesionales)",""),"")</f>
        <v>PERCUSIÓN</v>
      </c>
      <c r="C31" s="49"/>
      <c r="D31" s="49"/>
      <c r="E31" s="49"/>
      <c r="F31" s="49"/>
      <c r="G31" s="49"/>
      <c r="H31" s="49"/>
      <c r="I31" s="49"/>
      <c r="J31" s="49"/>
      <c r="K31" s="49"/>
      <c r="L31" s="49"/>
    </row>
    <row r="32" spans="1:12" ht="22" customHeight="1" x14ac:dyDescent="0.3">
      <c r="A32" s="32" cm="1">
        <f t="array" ref="A32">IFERROR(INDEX(Control!$C$4:$C$33,SMALL(IF(Control!$B$4:$B$33="Sí",ROW(Control!$B$4:$B$33)),21)-3)-INDEX(Control!$D$4:$D$33,SMALL(IF(Control!$B$4:$B$33="Sí",ROW(Control!$B$4:$B$33)),21)-3)+INDEX(Control!$E$4:$E$33,SMALL(IF(Control!$B$4:$B$33="Sí",ROW(Control!$B$4:$B$33)),21)-3)-SUM(INDEX(Control!$F$4:P$33,SMALL(IF(Control!$B$4:$B$33="Sí",ROW(Control!$B$4:$B$33)),21)-3,0)),"")</f>
        <v>0</v>
      </c>
      <c r="B32" s="46" t="str" cm="1">
        <f t="array" ref="B32">IFERROR(INDEX(Control!$A$4:$A$33,SMALL(IF(Control!$B$4:$B$33="Sí",ROW(Control!$B$4:$B$33)),21)-3)&amp;IF(INDEX(Configuración!$C$10:$C$39,SMALL(IF(Control!$B$4:$B$33="Sí",ROW(Control!$B$4:$B$33)),21)-3)="Sí"," (solo para Enseñanzas Profesionales)",""),"")</f>
        <v>PIANO</v>
      </c>
      <c r="C32" s="47"/>
      <c r="D32" s="47"/>
      <c r="E32" s="47"/>
      <c r="F32" s="47"/>
      <c r="G32" s="47"/>
      <c r="H32" s="47"/>
      <c r="I32" s="47"/>
      <c r="J32" s="47"/>
      <c r="K32" s="47"/>
      <c r="L32" s="47"/>
    </row>
    <row r="33" spans="1:12" ht="22" customHeight="1" x14ac:dyDescent="0.3">
      <c r="A33" s="33" cm="1">
        <f t="array" ref="A33">IFERROR(INDEX(Control!$C$4:$C$33,SMALL(IF(Control!$B$4:$B$33="Sí",ROW(Control!$B$4:$B$33)),22)-3)-INDEX(Control!$D$4:$D$33,SMALL(IF(Control!$B$4:$B$33="Sí",ROW(Control!$B$4:$B$33)),22)-3)+INDEX(Control!$E$4:$E$33,SMALL(IF(Control!$B$4:$B$33="Sí",ROW(Control!$B$4:$B$33)),22)-3)-SUM(INDEX(Control!$F$4:P$33,SMALL(IF(Control!$B$4:$B$33="Sí",ROW(Control!$B$4:$B$33)),22)-3,0)),"")</f>
        <v>0</v>
      </c>
      <c r="B33" s="48" t="str" cm="1">
        <f t="array" ref="B33">IFERROR(INDEX(Control!$A$4:$A$33,SMALL(IF(Control!$B$4:$B$33="Sí",ROW(Control!$B$4:$B$33)),22)-3)&amp;IF(INDEX(Configuración!$C$10:$C$39,SMALL(IF(Control!$B$4:$B$33="Sí",ROW(Control!$B$4:$B$33)),22)-3)="Sí"," (solo para Enseñanzas Profesionales)",""),"")</f>
        <v>SAXOFÓN</v>
      </c>
      <c r="C33" s="49"/>
      <c r="D33" s="49"/>
      <c r="E33" s="49"/>
      <c r="F33" s="49"/>
      <c r="G33" s="49"/>
      <c r="H33" s="49"/>
      <c r="I33" s="49"/>
      <c r="J33" s="49"/>
      <c r="K33" s="49"/>
      <c r="L33" s="49"/>
    </row>
    <row r="34" spans="1:12" ht="22" customHeight="1" x14ac:dyDescent="0.3">
      <c r="A34" s="32" cm="1">
        <f t="array" ref="A34">IFERROR(INDEX(Control!$C$4:$C$33,SMALL(IF(Control!$B$4:$B$33="Sí",ROW(Control!$B$4:$B$33)),23)-3)-INDEX(Control!$D$4:$D$33,SMALL(IF(Control!$B$4:$B$33="Sí",ROW(Control!$B$4:$B$33)),23)-3)+INDEX(Control!$E$4:$E$33,SMALL(IF(Control!$B$4:$B$33="Sí",ROW(Control!$B$4:$B$33)),23)-3)-SUM(INDEX(Control!$F$4:P$33,SMALL(IF(Control!$B$4:$B$33="Sí",ROW(Control!$B$4:$B$33)),23)-3,0)),"")</f>
        <v>0</v>
      </c>
      <c r="B34" s="46" t="str" cm="1">
        <f t="array" ref="B34">IFERROR(INDEX(Control!$A$4:$A$33,SMALL(IF(Control!$B$4:$B$33="Sí",ROW(Control!$B$4:$B$33)),23)-3)&amp;IF(INDEX(Configuración!$C$10:$C$39,SMALL(IF(Control!$B$4:$B$33="Sí",ROW(Control!$B$4:$B$33)),23)-3)="Sí"," (solo para Enseñanzas Profesionales)",""),"")</f>
        <v>TROMBÓN</v>
      </c>
      <c r="C34" s="47"/>
      <c r="D34" s="47"/>
      <c r="E34" s="47"/>
      <c r="F34" s="47"/>
      <c r="G34" s="47"/>
      <c r="H34" s="47"/>
      <c r="I34" s="47"/>
      <c r="J34" s="47"/>
      <c r="K34" s="47"/>
      <c r="L34" s="47"/>
    </row>
    <row r="35" spans="1:12" ht="22" customHeight="1" x14ac:dyDescent="0.3">
      <c r="A35" s="33" cm="1">
        <f t="array" ref="A35">IFERROR(INDEX(Control!$C$4:$C$33,SMALL(IF(Control!$B$4:$B$33="Sí",ROW(Control!$B$4:$B$33)),24)-3)-INDEX(Control!$D$4:$D$33,SMALL(IF(Control!$B$4:$B$33="Sí",ROW(Control!$B$4:$B$33)),24)-3)+INDEX(Control!$E$4:$E$33,SMALL(IF(Control!$B$4:$B$33="Sí",ROW(Control!$B$4:$B$33)),24)-3)-SUM(INDEX(Control!$F$4:P$33,SMALL(IF(Control!$B$4:$B$33="Sí",ROW(Control!$B$4:$B$33)),24)-3,0)),"")</f>
        <v>0</v>
      </c>
      <c r="B35" s="48" t="str" cm="1">
        <f t="array" ref="B35">IFERROR(INDEX(Control!$A$4:$A$33,SMALL(IF(Control!$B$4:$B$33="Sí",ROW(Control!$B$4:$B$33)),24)-3)&amp;IF(INDEX(Configuración!$C$10:$C$39,SMALL(IF(Control!$B$4:$B$33="Sí",ROW(Control!$B$4:$B$33)),24)-3)="Sí"," (solo para Enseñanzas Profesionales)",""),"")</f>
        <v>TROMPA</v>
      </c>
      <c r="C35" s="49"/>
      <c r="D35" s="49"/>
      <c r="E35" s="49"/>
      <c r="F35" s="49"/>
      <c r="G35" s="49"/>
      <c r="H35" s="49"/>
      <c r="I35" s="49"/>
      <c r="J35" s="49"/>
      <c r="K35" s="49"/>
      <c r="L35" s="49"/>
    </row>
    <row r="36" spans="1:12" ht="22" customHeight="1" x14ac:dyDescent="0.3">
      <c r="A36" s="32" cm="1">
        <f t="array" ref="A36">IFERROR(INDEX(Control!$C$4:$C$33,SMALL(IF(Control!$B$4:$B$33="Sí",ROW(Control!$B$4:$B$33)),25)-3)-INDEX(Control!$D$4:$D$33,SMALL(IF(Control!$B$4:$B$33="Sí",ROW(Control!$B$4:$B$33)),25)-3)+INDEX(Control!$E$4:$E$33,SMALL(IF(Control!$B$4:$B$33="Sí",ROW(Control!$B$4:$B$33)),25)-3)-SUM(INDEX(Control!$F$4:P$33,SMALL(IF(Control!$B$4:$B$33="Sí",ROW(Control!$B$4:$B$33)),25)-3,0)),"")</f>
        <v>0</v>
      </c>
      <c r="B36" s="46" t="str" cm="1">
        <f t="array" ref="B36">IFERROR(INDEX(Control!$A$4:$A$33,SMALL(IF(Control!$B$4:$B$33="Sí",ROW(Control!$B$4:$B$33)),25)-3)&amp;IF(INDEX(Configuración!$C$10:$C$39,SMALL(IF(Control!$B$4:$B$33="Sí",ROW(Control!$B$4:$B$33)),25)-3)="Sí"," (solo para Enseñanzas Profesionales)",""),"")</f>
        <v>TROMPETA</v>
      </c>
      <c r="C36" s="47"/>
      <c r="D36" s="47"/>
      <c r="E36" s="47"/>
      <c r="F36" s="47"/>
      <c r="G36" s="47"/>
      <c r="H36" s="47"/>
      <c r="I36" s="47"/>
      <c r="J36" s="47"/>
      <c r="K36" s="47"/>
      <c r="L36" s="47"/>
    </row>
    <row r="37" spans="1:12" ht="22" customHeight="1" x14ac:dyDescent="0.3">
      <c r="A37" s="33" cm="1">
        <f t="array" ref="A37">IFERROR(INDEX(Control!$C$4:$C$33,SMALL(IF(Control!$B$4:$B$33="Sí",ROW(Control!$B$4:$B$33)),26)-3)-INDEX(Control!$D$4:$D$33,SMALL(IF(Control!$B$4:$B$33="Sí",ROW(Control!$B$4:$B$33)),26)-3)+INDEX(Control!$E$4:$E$33,SMALL(IF(Control!$B$4:$B$33="Sí",ROW(Control!$B$4:$B$33)),26)-3)-SUM(INDEX(Control!$F$4:P$33,SMALL(IF(Control!$B$4:$B$33="Sí",ROW(Control!$B$4:$B$33)),26)-3,0)),"")</f>
        <v>0</v>
      </c>
      <c r="B37" s="48" t="str" cm="1">
        <f t="array" ref="B37">IFERROR(INDEX(Control!$A$4:$A$33,SMALL(IF(Control!$B$4:$B$33="Sí",ROW(Control!$B$4:$B$33)),26)-3)&amp;IF(INDEX(Configuración!$C$10:$C$39,SMALL(IF(Control!$B$4:$B$33="Sí",ROW(Control!$B$4:$B$33)),26)-3)="Sí"," (solo para Enseñanzas Profesionales)",""),"")</f>
        <v>TUBA</v>
      </c>
      <c r="C37" s="49"/>
      <c r="D37" s="49"/>
      <c r="E37" s="49"/>
      <c r="F37" s="49"/>
      <c r="G37" s="49"/>
      <c r="H37" s="49"/>
      <c r="I37" s="49"/>
      <c r="J37" s="49"/>
      <c r="K37" s="49"/>
      <c r="L37" s="49"/>
    </row>
    <row r="38" spans="1:12" ht="22" customHeight="1" x14ac:dyDescent="0.3">
      <c r="A38" s="32" cm="1">
        <f t="array" ref="A38">IFERROR(INDEX(Control!$C$4:$C$33,SMALL(IF(Control!$B$4:$B$33="Sí",ROW(Control!$B$4:$B$33)),27)-3)-INDEX(Control!$D$4:$D$33,SMALL(IF(Control!$B$4:$B$33="Sí",ROW(Control!$B$4:$B$33)),27)-3)+INDEX(Control!$E$4:$E$33,SMALL(IF(Control!$B$4:$B$33="Sí",ROW(Control!$B$4:$B$33)),27)-3)-SUM(INDEX(Control!$F$4:P$33,SMALL(IF(Control!$B$4:$B$33="Sí",ROW(Control!$B$4:$B$33)),27)-3,0)),"")</f>
        <v>0</v>
      </c>
      <c r="B38" s="46" t="str" cm="1">
        <f t="array" ref="B38">IFERROR(INDEX(Control!$A$4:$A$33,SMALL(IF(Control!$B$4:$B$33="Sí",ROW(Control!$B$4:$B$33)),27)-3)&amp;IF(INDEX(Configuración!$C$10:$C$39,SMALL(IF(Control!$B$4:$B$33="Sí",ROW(Control!$B$4:$B$33)),27)-3)="Sí"," (solo para Enseñanzas Profesionales)",""),"")</f>
        <v>VIOLA</v>
      </c>
      <c r="C38" s="47"/>
      <c r="D38" s="47"/>
      <c r="E38" s="47"/>
      <c r="F38" s="47"/>
      <c r="G38" s="47"/>
      <c r="H38" s="47"/>
      <c r="I38" s="47"/>
      <c r="J38" s="47"/>
      <c r="K38" s="47"/>
      <c r="L38" s="47"/>
    </row>
    <row r="39" spans="1:12" ht="22" customHeight="1" x14ac:dyDescent="0.3">
      <c r="A39" s="33" cm="1">
        <f t="array" ref="A39">IFERROR(INDEX(Control!$C$4:$C$33,SMALL(IF(Control!$B$4:$B$33="Sí",ROW(Control!$B$4:$B$33)),28)-3)-INDEX(Control!$D$4:$D$33,SMALL(IF(Control!$B$4:$B$33="Sí",ROW(Control!$B$4:$B$33)),28)-3)+INDEX(Control!$E$4:$E$33,SMALL(IF(Control!$B$4:$B$33="Sí",ROW(Control!$B$4:$B$33)),28)-3)-SUM(INDEX(Control!$F$4:P$33,SMALL(IF(Control!$B$4:$B$33="Sí",ROW(Control!$B$4:$B$33)),28)-3,0)),"")</f>
        <v>0</v>
      </c>
      <c r="B39" s="48" t="str" cm="1">
        <f t="array" ref="B39">IFERROR(INDEX(Control!$A$4:$A$33,SMALL(IF(Control!$B$4:$B$33="Sí",ROW(Control!$B$4:$B$33)),28)-3)&amp;IF(INDEX(Configuración!$C$10:$C$39,SMALL(IF(Control!$B$4:$B$33="Sí",ROW(Control!$B$4:$B$33)),28)-3)="Sí"," (solo para Enseñanzas Profesionales)",""),"")</f>
        <v>VIOLA DA GAMBA</v>
      </c>
      <c r="C39" s="49"/>
      <c r="D39" s="49"/>
      <c r="E39" s="49"/>
      <c r="F39" s="49"/>
      <c r="G39" s="49"/>
      <c r="H39" s="49"/>
      <c r="I39" s="49"/>
      <c r="J39" s="49"/>
      <c r="K39" s="49"/>
      <c r="L39" s="49"/>
    </row>
    <row r="40" spans="1:12" ht="22" customHeight="1" x14ac:dyDescent="0.3">
      <c r="A40" s="32" cm="1">
        <f t="array" ref="A40">IFERROR(INDEX(Control!$C$4:$C$33,SMALL(IF(Control!$B$4:$B$33="Sí",ROW(Control!$B$4:$B$33)),29)-3)-INDEX(Control!$D$4:$D$33,SMALL(IF(Control!$B$4:$B$33="Sí",ROW(Control!$B$4:$B$33)),29)-3)+INDEX(Control!$E$4:$E$33,SMALL(IF(Control!$B$4:$B$33="Sí",ROW(Control!$B$4:$B$33)),29)-3)-SUM(INDEX(Control!$F$4:P$33,SMALL(IF(Control!$B$4:$B$33="Sí",ROW(Control!$B$4:$B$33)),29)-3,0)),"")</f>
        <v>0</v>
      </c>
      <c r="B40" s="46" t="str" cm="1">
        <f t="array" ref="B40">IFERROR(INDEX(Control!$A$4:$A$33,SMALL(IF(Control!$B$4:$B$33="Sí",ROW(Control!$B$4:$B$33)),29)-3)&amp;IF(INDEX(Configuración!$C$10:$C$39,SMALL(IF(Control!$B$4:$B$33="Sí",ROW(Control!$B$4:$B$33)),29)-3)="Sí"," (solo para Enseñanzas Profesionales)",""),"")</f>
        <v>VIOLÍN</v>
      </c>
      <c r="C40" s="47"/>
      <c r="D40" s="47"/>
      <c r="E40" s="47"/>
      <c r="F40" s="47"/>
      <c r="G40" s="47"/>
      <c r="H40" s="47"/>
      <c r="I40" s="47"/>
      <c r="J40" s="47"/>
      <c r="K40" s="47"/>
      <c r="L40" s="47"/>
    </row>
    <row r="41" spans="1:12" ht="22" customHeight="1" thickBot="1" x14ac:dyDescent="0.35">
      <c r="A41" s="43" cm="1">
        <f t="array" ref="A41">IFERROR(INDEX(Control!$C$4:$C$33,SMALL(IF(Control!$B$4:$B$33="Sí",ROW(Control!$B$4:$B$33)),30)-3)-INDEX(Control!$D$4:$D$33,SMALL(IF(Control!$B$4:$B$33="Sí",ROW(Control!$B$4:$B$33)),30)-3)+INDEX(Control!$E$4:$E$33,SMALL(IF(Control!$B$4:$B$33="Sí",ROW(Control!$B$4:$B$33)),30)-3)-SUM(INDEX(Control!$F$4:P$33,SMALL(IF(Control!$B$4:$B$33="Sí",ROW(Control!$B$4:$B$33)),30)-3,0)),"")</f>
        <v>0</v>
      </c>
      <c r="B41" s="62" t="str" cm="1">
        <f t="array" ref="B41">IFERROR(INDEX(Control!$A$4:$A$33,SMALL(IF(Control!$B$4:$B$33="Sí",ROW(Control!$B$4:$B$33)),30)-3)&amp;IF(INDEX(Configuración!$C$10:$C$39,SMALL(IF(Control!$B$4:$B$33="Sí",ROW(Control!$B$4:$B$33)),30)-3)="Sí"," (solo para Enseñanzas Profesionales)",""),"")</f>
        <v>VIOLONCHELO</v>
      </c>
      <c r="C41" s="63"/>
      <c r="D41" s="63"/>
      <c r="E41" s="63"/>
      <c r="F41" s="63"/>
      <c r="G41" s="63"/>
      <c r="H41" s="63"/>
      <c r="I41" s="63"/>
      <c r="J41" s="63"/>
      <c r="K41" s="63"/>
      <c r="L41" s="63"/>
    </row>
    <row r="42" spans="1:12" ht="30" customHeight="1" thickTop="1" x14ac:dyDescent="0.3">
      <c r="A42" s="44">
        <f>SUM(A12:A41)</f>
        <v>0</v>
      </c>
      <c r="B42" s="45" t="s">
        <v>189</v>
      </c>
      <c r="C42" s="45"/>
      <c r="D42" s="45"/>
      <c r="E42" s="45"/>
      <c r="F42" s="45"/>
      <c r="G42" s="45"/>
      <c r="H42" s="45"/>
      <c r="I42" s="45"/>
      <c r="J42" s="45"/>
      <c r="K42" s="45"/>
      <c r="L42" s="45"/>
    </row>
    <row r="43" spans="1:12" ht="20" customHeight="1" x14ac:dyDescent="0.2">
      <c r="A43" s="60" t="s">
        <v>114</v>
      </c>
      <c r="B43" s="61"/>
      <c r="C43" s="61"/>
      <c r="D43" s="61"/>
      <c r="E43" s="61"/>
      <c r="F43" s="61"/>
      <c r="G43" s="61"/>
      <c r="H43" s="61"/>
      <c r="I43" s="61"/>
      <c r="J43" s="61"/>
      <c r="K43" s="61"/>
      <c r="L43" s="61"/>
    </row>
    <row r="44" spans="1:12" ht="14" customHeight="1" x14ac:dyDescent="0.2">
      <c r="A44" s="29" t="s">
        <v>68</v>
      </c>
      <c r="B44" s="57" t="s">
        <v>42</v>
      </c>
      <c r="C44" s="57"/>
      <c r="D44" s="57"/>
      <c r="E44" s="57"/>
      <c r="F44" s="57"/>
      <c r="G44" s="29" t="s">
        <v>80</v>
      </c>
      <c r="H44" s="57" t="s">
        <v>53</v>
      </c>
      <c r="I44" s="57"/>
      <c r="J44" s="57"/>
      <c r="K44" s="57"/>
      <c r="L44" s="57"/>
    </row>
    <row r="45" spans="1:12" ht="14" customHeight="1" x14ac:dyDescent="0.2">
      <c r="A45" s="29" t="s">
        <v>69</v>
      </c>
      <c r="B45" s="57" t="s">
        <v>43</v>
      </c>
      <c r="C45" s="57"/>
      <c r="D45" s="57"/>
      <c r="E45" s="57"/>
      <c r="F45" s="57"/>
      <c r="G45" s="29" t="s">
        <v>81</v>
      </c>
      <c r="H45" s="57" t="s">
        <v>54</v>
      </c>
      <c r="I45" s="57"/>
      <c r="J45" s="57"/>
      <c r="K45" s="57"/>
      <c r="L45" s="57"/>
    </row>
    <row r="46" spans="1:12" ht="14" customHeight="1" x14ac:dyDescent="0.2">
      <c r="A46" s="29" t="s">
        <v>70</v>
      </c>
      <c r="B46" s="57" t="s">
        <v>44</v>
      </c>
      <c r="C46" s="57"/>
      <c r="D46" s="57"/>
      <c r="E46" s="57"/>
      <c r="F46" s="57"/>
      <c r="G46" s="29" t="s">
        <v>82</v>
      </c>
      <c r="H46" s="57" t="s">
        <v>55</v>
      </c>
      <c r="I46" s="57"/>
      <c r="J46" s="57"/>
      <c r="K46" s="57"/>
      <c r="L46" s="57"/>
    </row>
    <row r="47" spans="1:12" ht="14" customHeight="1" x14ac:dyDescent="0.2">
      <c r="A47" s="29" t="s">
        <v>71</v>
      </c>
      <c r="B47" s="57" t="s">
        <v>45</v>
      </c>
      <c r="C47" s="57"/>
      <c r="D47" s="57"/>
      <c r="E47" s="57"/>
      <c r="F47" s="57"/>
      <c r="G47" s="29" t="s">
        <v>83</v>
      </c>
      <c r="H47" s="57" t="s">
        <v>56</v>
      </c>
      <c r="I47" s="57"/>
      <c r="J47" s="57"/>
      <c r="K47" s="57"/>
      <c r="L47" s="57"/>
    </row>
    <row r="48" spans="1:12" ht="14" customHeight="1" x14ac:dyDescent="0.2">
      <c r="A48" s="29" t="s">
        <v>72</v>
      </c>
      <c r="B48" s="57" t="s">
        <v>194</v>
      </c>
      <c r="C48" s="57"/>
      <c r="D48" s="57"/>
      <c r="E48" s="57"/>
      <c r="F48" s="57"/>
      <c r="G48" s="29" t="s">
        <v>84</v>
      </c>
      <c r="H48" s="57" t="s">
        <v>57</v>
      </c>
      <c r="I48" s="57"/>
      <c r="J48" s="57"/>
      <c r="K48" s="57"/>
      <c r="L48" s="57"/>
    </row>
    <row r="49" spans="1:12" ht="14" customHeight="1" x14ac:dyDescent="0.2">
      <c r="A49" s="29" t="s">
        <v>73</v>
      </c>
      <c r="B49" s="57" t="s">
        <v>46</v>
      </c>
      <c r="C49" s="57"/>
      <c r="D49" s="57"/>
      <c r="E49" s="57"/>
      <c r="F49" s="57"/>
      <c r="G49" s="29" t="s">
        <v>85</v>
      </c>
      <c r="H49" s="57" t="s">
        <v>58</v>
      </c>
      <c r="I49" s="57"/>
      <c r="J49" s="57"/>
      <c r="K49" s="57"/>
      <c r="L49" s="57"/>
    </row>
    <row r="50" spans="1:12" ht="14" customHeight="1" x14ac:dyDescent="0.2">
      <c r="A50" s="29" t="s">
        <v>74</v>
      </c>
      <c r="B50" s="57" t="s">
        <v>47</v>
      </c>
      <c r="C50" s="57"/>
      <c r="D50" s="57"/>
      <c r="E50" s="57"/>
      <c r="F50" s="57"/>
      <c r="G50" s="29" t="s">
        <v>86</v>
      </c>
      <c r="H50" s="57" t="s">
        <v>59</v>
      </c>
      <c r="I50" s="57"/>
      <c r="J50" s="57"/>
      <c r="K50" s="57"/>
      <c r="L50" s="57"/>
    </row>
    <row r="51" spans="1:12" ht="14" customHeight="1" x14ac:dyDescent="0.2">
      <c r="A51" s="29" t="s">
        <v>75</v>
      </c>
      <c r="B51" s="57" t="s">
        <v>48</v>
      </c>
      <c r="C51" s="57"/>
      <c r="D51" s="57"/>
      <c r="E51" s="57"/>
      <c r="F51" s="57"/>
      <c r="G51" s="29" t="s">
        <v>87</v>
      </c>
      <c r="H51" s="57" t="s">
        <v>60</v>
      </c>
      <c r="I51" s="57"/>
      <c r="J51" s="57"/>
      <c r="K51" s="57"/>
      <c r="L51" s="57"/>
    </row>
    <row r="52" spans="1:12" ht="14" customHeight="1" x14ac:dyDescent="0.2">
      <c r="A52" s="29" t="s">
        <v>76</v>
      </c>
      <c r="B52" s="57" t="s">
        <v>49</v>
      </c>
      <c r="C52" s="57"/>
      <c r="D52" s="57"/>
      <c r="E52" s="57"/>
      <c r="F52" s="57"/>
      <c r="G52" s="29" t="s">
        <v>88</v>
      </c>
      <c r="H52" s="57" t="s">
        <v>61</v>
      </c>
      <c r="I52" s="57"/>
      <c r="J52" s="57"/>
      <c r="K52" s="57"/>
      <c r="L52" s="57"/>
    </row>
    <row r="53" spans="1:12" ht="14" customHeight="1" x14ac:dyDescent="0.2">
      <c r="A53" s="29" t="s">
        <v>77</v>
      </c>
      <c r="B53" s="57" t="s">
        <v>50</v>
      </c>
      <c r="C53" s="57"/>
      <c r="D53" s="57"/>
      <c r="E53" s="57"/>
      <c r="F53" s="57"/>
      <c r="G53" s="29" t="s">
        <v>89</v>
      </c>
      <c r="H53" s="57" t="s">
        <v>62</v>
      </c>
      <c r="I53" s="57"/>
      <c r="J53" s="57"/>
      <c r="K53" s="57"/>
      <c r="L53" s="57"/>
    </row>
    <row r="54" spans="1:12" ht="14" customHeight="1" x14ac:dyDescent="0.2">
      <c r="A54" s="29" t="s">
        <v>78</v>
      </c>
      <c r="B54" s="57" t="s">
        <v>51</v>
      </c>
      <c r="C54" s="57"/>
      <c r="D54" s="57"/>
      <c r="E54" s="57"/>
      <c r="F54" s="57"/>
      <c r="G54" s="29" t="s">
        <v>90</v>
      </c>
      <c r="H54" s="57" t="s">
        <v>63</v>
      </c>
      <c r="I54" s="57"/>
      <c r="J54" s="57"/>
      <c r="K54" s="57"/>
      <c r="L54" s="57"/>
    </row>
    <row r="55" spans="1:12" ht="14" customHeight="1" x14ac:dyDescent="0.2">
      <c r="A55" s="28" t="s">
        <v>79</v>
      </c>
      <c r="B55" s="58" t="s">
        <v>52</v>
      </c>
      <c r="C55" s="57"/>
      <c r="D55" s="57"/>
      <c r="E55" s="57"/>
      <c r="F55" s="57"/>
      <c r="G55" s="30"/>
      <c r="H55" s="30"/>
      <c r="I55" s="30"/>
      <c r="J55" s="30"/>
      <c r="K55" s="30"/>
      <c r="L55" s="30"/>
    </row>
  </sheetData>
  <sheetProtection sheet="1" objects="1" scenarios="1"/>
  <mergeCells count="62">
    <mergeCell ref="H52:L52"/>
    <mergeCell ref="H53:L53"/>
    <mergeCell ref="H54:L54"/>
    <mergeCell ref="B11:L11"/>
    <mergeCell ref="B12:L12"/>
    <mergeCell ref="B13:L13"/>
    <mergeCell ref="B14:L14"/>
    <mergeCell ref="B15:L15"/>
    <mergeCell ref="B16:L16"/>
    <mergeCell ref="B17:L17"/>
    <mergeCell ref="B54:F54"/>
    <mergeCell ref="A43:L43"/>
    <mergeCell ref="B45:F45"/>
    <mergeCell ref="B46:F46"/>
    <mergeCell ref="B47:F47"/>
    <mergeCell ref="B41:L41"/>
    <mergeCell ref="B55:F55"/>
    <mergeCell ref="H44:L44"/>
    <mergeCell ref="H45:L45"/>
    <mergeCell ref="H46:L46"/>
    <mergeCell ref="H47:L47"/>
    <mergeCell ref="H48:L48"/>
    <mergeCell ref="H49:L49"/>
    <mergeCell ref="H50:L50"/>
    <mergeCell ref="H51:L51"/>
    <mergeCell ref="B48:F48"/>
    <mergeCell ref="B49:F49"/>
    <mergeCell ref="B50:F50"/>
    <mergeCell ref="B51:F51"/>
    <mergeCell ref="B52:F52"/>
    <mergeCell ref="B53:F53"/>
    <mergeCell ref="B44:F44"/>
    <mergeCell ref="A9:L9"/>
    <mergeCell ref="B39:L39"/>
    <mergeCell ref="B40:L40"/>
    <mergeCell ref="B29:L29"/>
    <mergeCell ref="B30:L30"/>
    <mergeCell ref="B31:L31"/>
    <mergeCell ref="B32:L32"/>
    <mergeCell ref="B38:L38"/>
    <mergeCell ref="B22:L22"/>
    <mergeCell ref="B23:L23"/>
    <mergeCell ref="B24:L24"/>
    <mergeCell ref="B25:L25"/>
    <mergeCell ref="B26:L26"/>
    <mergeCell ref="B27:L27"/>
    <mergeCell ref="B28:L28"/>
    <mergeCell ref="B33:L33"/>
    <mergeCell ref="A1:L1"/>
    <mergeCell ref="A2:L2"/>
    <mergeCell ref="A3:L3"/>
    <mergeCell ref="A4:L4"/>
    <mergeCell ref="A6:L6"/>
    <mergeCell ref="B42:L42"/>
    <mergeCell ref="B18:L18"/>
    <mergeCell ref="B19:L19"/>
    <mergeCell ref="B20:L20"/>
    <mergeCell ref="B21:L21"/>
    <mergeCell ref="B34:L34"/>
    <mergeCell ref="B35:L35"/>
    <mergeCell ref="B36:L36"/>
    <mergeCell ref="B37:L37"/>
  </mergeCells>
  <conditionalFormatting sqref="A12:L41">
    <cfRule type="expression" dxfId="11" priority="1">
      <formula>$B12=""</formula>
    </cfRule>
  </conditionalFormatting>
  <pageMargins left="0.19685039375000002" right="0.19685039375000002" top="0.19685039375000002" bottom="0.19685039375000002" header="0.19685039375000002" footer="0.19685039375000002"/>
  <pageSetup paperSize="9" scale="62" orientation="portrait" horizontalDpi="0" verticalDpi="0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C86A4EC-CB74-2B48-A2DB-18F6A775F519}">
  <sheetPr>
    <pageSetUpPr fitToPage="1"/>
  </sheetPr>
  <dimension ref="A1:L55"/>
  <sheetViews>
    <sheetView topLeftCell="A3" workbookViewId="0">
      <selection activeCell="A4" sqref="A4:L4"/>
    </sheetView>
  </sheetViews>
  <sheetFormatPr baseColWidth="10" defaultRowHeight="16" x14ac:dyDescent="0.2"/>
  <cols>
    <col min="1" max="1" width="20" customWidth="1"/>
    <col min="2" max="12" width="10" customWidth="1"/>
  </cols>
  <sheetData>
    <row r="1" spans="1:12" ht="60" customHeight="1" x14ac:dyDescent="0.2">
      <c r="A1" s="50" t="s">
        <v>66</v>
      </c>
      <c r="B1" s="51"/>
      <c r="C1" s="51"/>
      <c r="D1" s="51"/>
      <c r="E1" s="51"/>
      <c r="F1" s="51"/>
      <c r="G1" s="51"/>
      <c r="H1" s="51"/>
      <c r="I1" s="51"/>
      <c r="J1" s="51"/>
      <c r="K1" s="51"/>
      <c r="L1" s="51"/>
    </row>
    <row r="2" spans="1:12" ht="42" customHeight="1" x14ac:dyDescent="0.4">
      <c r="A2" s="52">
        <f>Configuración!B3</f>
        <v>0</v>
      </c>
      <c r="B2" s="51"/>
      <c r="C2" s="51"/>
      <c r="D2" s="51"/>
      <c r="E2" s="51"/>
      <c r="F2" s="51"/>
      <c r="G2" s="51"/>
      <c r="H2" s="51"/>
      <c r="I2" s="51"/>
      <c r="J2" s="51"/>
      <c r="K2" s="51"/>
      <c r="L2" s="51"/>
    </row>
    <row r="3" spans="1:12" ht="24" customHeight="1" x14ac:dyDescent="0.25">
      <c r="A3" s="53" t="str">
        <f>"Curso académico: "&amp;Configuración!B4</f>
        <v xml:space="preserve">Curso académico: </v>
      </c>
      <c r="B3" s="51"/>
      <c r="C3" s="51"/>
      <c r="D3" s="51"/>
      <c r="E3" s="51"/>
      <c r="F3" s="51"/>
      <c r="G3" s="51"/>
      <c r="H3" s="51"/>
      <c r="I3" s="51"/>
      <c r="J3" s="51"/>
      <c r="K3" s="51"/>
      <c r="L3" s="51"/>
    </row>
    <row r="4" spans="1:12" ht="34" customHeight="1" x14ac:dyDescent="0.3">
      <c r="A4" s="54" t="s">
        <v>128</v>
      </c>
      <c r="B4" s="51"/>
      <c r="C4" s="51"/>
      <c r="D4" s="51"/>
      <c r="E4" s="51"/>
      <c r="F4" s="51"/>
      <c r="G4" s="51"/>
      <c r="H4" s="51"/>
      <c r="I4" s="51"/>
      <c r="J4" s="51"/>
      <c r="K4" s="51"/>
      <c r="L4" s="51"/>
    </row>
    <row r="5" spans="1:12" ht="6" customHeight="1" x14ac:dyDescent="0.2"/>
    <row r="6" spans="1:12" ht="22" customHeight="1" thickBot="1" x14ac:dyDescent="0.25">
      <c r="A6" s="55" t="s">
        <v>67</v>
      </c>
      <c r="B6" s="51"/>
      <c r="C6" s="51"/>
      <c r="D6" s="51"/>
      <c r="E6" s="51"/>
      <c r="F6" s="51"/>
      <c r="G6" s="51"/>
      <c r="H6" s="51"/>
      <c r="I6" s="51"/>
      <c r="J6" s="51"/>
      <c r="K6" s="51"/>
      <c r="L6" s="51"/>
    </row>
    <row r="7" spans="1:12" ht="22" customHeight="1" thickBot="1" x14ac:dyDescent="0.25">
      <c r="A7" s="21" t="s">
        <v>68</v>
      </c>
      <c r="B7" s="21" t="s">
        <v>69</v>
      </c>
      <c r="C7" s="21" t="s">
        <v>70</v>
      </c>
      <c r="D7" s="21" t="s">
        <v>71</v>
      </c>
      <c r="E7" s="21" t="s">
        <v>72</v>
      </c>
      <c r="F7" s="21" t="s">
        <v>73</v>
      </c>
      <c r="G7" s="21" t="s">
        <v>74</v>
      </c>
      <c r="H7" s="21" t="s">
        <v>75</v>
      </c>
      <c r="I7" s="21" t="s">
        <v>76</v>
      </c>
      <c r="J7" s="21" t="s">
        <v>77</v>
      </c>
      <c r="K7" s="21" t="s">
        <v>78</v>
      </c>
      <c r="L7" s="24" t="s">
        <v>79</v>
      </c>
    </row>
    <row r="8" spans="1:12" ht="22" customHeight="1" thickBot="1" x14ac:dyDescent="0.25">
      <c r="A8" s="16" t="s">
        <v>80</v>
      </c>
      <c r="B8" s="17" t="s">
        <v>81</v>
      </c>
      <c r="C8" s="17" t="s">
        <v>82</v>
      </c>
      <c r="D8" s="17" t="s">
        <v>83</v>
      </c>
      <c r="E8" s="17" t="s">
        <v>84</v>
      </c>
      <c r="F8" s="17" t="s">
        <v>85</v>
      </c>
      <c r="G8" s="17" t="s">
        <v>86</v>
      </c>
      <c r="H8" s="17" t="s">
        <v>87</v>
      </c>
      <c r="I8" s="17" t="s">
        <v>88</v>
      </c>
      <c r="J8" s="17" t="s">
        <v>89</v>
      </c>
      <c r="K8" s="17" t="s">
        <v>90</v>
      </c>
      <c r="L8" s="20"/>
    </row>
    <row r="9" spans="1:12" ht="20" customHeight="1" x14ac:dyDescent="0.2">
      <c r="A9" s="56" t="s">
        <v>102</v>
      </c>
      <c r="B9" s="51"/>
      <c r="C9" s="51"/>
      <c r="D9" s="51"/>
      <c r="E9" s="51"/>
      <c r="F9" s="51"/>
      <c r="G9" s="51"/>
      <c r="H9" s="51"/>
      <c r="I9" s="51"/>
      <c r="J9" s="51"/>
      <c r="K9" s="51"/>
      <c r="L9" s="51"/>
    </row>
    <row r="10" spans="1:12" ht="6" customHeight="1" x14ac:dyDescent="0.2"/>
    <row r="11" spans="1:12" ht="26" customHeight="1" x14ac:dyDescent="0.25">
      <c r="A11" s="31" t="s">
        <v>92</v>
      </c>
      <c r="B11" s="59" t="s">
        <v>4</v>
      </c>
      <c r="C11" s="59"/>
      <c r="D11" s="59"/>
      <c r="E11" s="59"/>
      <c r="F11" s="59"/>
      <c r="G11" s="59"/>
      <c r="H11" s="59"/>
      <c r="I11" s="59"/>
      <c r="J11" s="59"/>
      <c r="K11" s="59"/>
      <c r="L11" s="59"/>
    </row>
    <row r="12" spans="1:12" ht="22" customHeight="1" x14ac:dyDescent="0.3">
      <c r="A12" s="32" cm="1">
        <f t="array" ref="A12">IFERROR(INDEX(Control!$C$4:$C$33,SMALL(IF(Control!$B$4:$B$33="Sí",ROW(Control!$B$4:$B$33)),1)-3)-INDEX(Control!$D$4:$D$33,SMALL(IF(Control!$B$4:$B$33="Sí",ROW(Control!$B$4:$B$33)),1)-3)+INDEX(Control!$E$4:$E$33,SMALL(IF(Control!$B$4:$B$33="Sí",ROW(Control!$B$4:$B$33)),1)-3)-SUM(INDEX(Control!$F$4:Q$33,SMALL(IF(Control!$B$4:$B$33="Sí",ROW(Control!$B$4:$B$33)),1)-3,0)),"")</f>
        <v>0</v>
      </c>
      <c r="B12" s="46" t="str" cm="1">
        <f t="array" ref="B12">IFERROR(INDEX(Control!$A$4:$A$33,SMALL(IF(Control!$B$4:$B$33="Sí",ROW(Control!$B$4:$B$33)),1)-3)&amp;IF(INDEX(Configuración!$C$10:$C$39,SMALL(IF(Control!$B$4:$B$33="Sí",ROW(Control!$B$4:$B$33)),1)-3)="Sí"," (solo para Enseñanzas Profesionales)",""),"")</f>
        <v>ACORDEÓN</v>
      </c>
      <c r="C12" s="47"/>
      <c r="D12" s="47"/>
      <c r="E12" s="47"/>
      <c r="F12" s="47"/>
      <c r="G12" s="47"/>
      <c r="H12" s="47"/>
      <c r="I12" s="47"/>
      <c r="J12" s="47"/>
      <c r="K12" s="47"/>
      <c r="L12" s="47"/>
    </row>
    <row r="13" spans="1:12" ht="22" customHeight="1" x14ac:dyDescent="0.3">
      <c r="A13" s="33" cm="1">
        <f t="array" ref="A13">IFERROR(INDEX(Control!$C$4:$C$33,SMALL(IF(Control!$B$4:$B$33="Sí",ROW(Control!$B$4:$B$33)),2)-3)-INDEX(Control!$D$4:$D$33,SMALL(IF(Control!$B$4:$B$33="Sí",ROW(Control!$B$4:$B$33)),2)-3)+INDEX(Control!$E$4:$E$33,SMALL(IF(Control!$B$4:$B$33="Sí",ROW(Control!$B$4:$B$33)),2)-3)-SUM(INDEX(Control!$F$4:Q$33,SMALL(IF(Control!$B$4:$B$33="Sí",ROW(Control!$B$4:$B$33)),2)-3,0)),"")</f>
        <v>0</v>
      </c>
      <c r="B13" s="48" t="str" cm="1">
        <f t="array" ref="B13">IFERROR(INDEX(Control!$A$4:$A$33,SMALL(IF(Control!$B$4:$B$33="Sí",ROW(Control!$B$4:$B$33)),2)-3)&amp;IF(INDEX(Configuración!$C$10:$C$39,SMALL(IF(Control!$B$4:$B$33="Sí",ROW(Control!$B$4:$B$33)),2)-3)="Sí"," (solo para Enseñanzas Profesionales)",""),"")</f>
        <v>ARPA</v>
      </c>
      <c r="C13" s="49"/>
      <c r="D13" s="49"/>
      <c r="E13" s="49"/>
      <c r="F13" s="49"/>
      <c r="G13" s="49"/>
      <c r="H13" s="49"/>
      <c r="I13" s="49"/>
      <c r="J13" s="49"/>
      <c r="K13" s="49"/>
      <c r="L13" s="49"/>
    </row>
    <row r="14" spans="1:12" ht="22" customHeight="1" x14ac:dyDescent="0.3">
      <c r="A14" s="32" cm="1">
        <f t="array" ref="A14">IFERROR(INDEX(Control!$C$4:$C$33,SMALL(IF(Control!$B$4:$B$33="Sí",ROW(Control!$B$4:$B$33)),3)-3)-INDEX(Control!$D$4:$D$33,SMALL(IF(Control!$B$4:$B$33="Sí",ROW(Control!$B$4:$B$33)),3)-3)+INDEX(Control!$E$4:$E$33,SMALL(IF(Control!$B$4:$B$33="Sí",ROW(Control!$B$4:$B$33)),3)-3)-SUM(INDEX(Control!$F$4:Q$33,SMALL(IF(Control!$B$4:$B$33="Sí",ROW(Control!$B$4:$B$33)),3)-3,0)),"")</f>
        <v>0</v>
      </c>
      <c r="B14" s="46" t="str" cm="1">
        <f t="array" ref="B14">IFERROR(INDEX(Control!$A$4:$A$33,SMALL(IF(Control!$B$4:$B$33="Sí",ROW(Control!$B$4:$B$33)),3)-3)&amp;IF(INDEX(Configuración!$C$10:$C$39,SMALL(IF(Control!$B$4:$B$33="Sí",ROW(Control!$B$4:$B$33)),3)-3)="Sí"," (solo para Enseñanzas Profesionales)",""),"")</f>
        <v>BAJO ELÉCTRICO</v>
      </c>
      <c r="C14" s="47"/>
      <c r="D14" s="47"/>
      <c r="E14" s="47"/>
      <c r="F14" s="47"/>
      <c r="G14" s="47"/>
      <c r="H14" s="47"/>
      <c r="I14" s="47"/>
      <c r="J14" s="47"/>
      <c r="K14" s="47"/>
      <c r="L14" s="47"/>
    </row>
    <row r="15" spans="1:12" ht="22" customHeight="1" x14ac:dyDescent="0.3">
      <c r="A15" s="33" cm="1">
        <f t="array" ref="A15">IFERROR(INDEX(Control!$C$4:$C$33,SMALL(IF(Control!$B$4:$B$33="Sí",ROW(Control!$B$4:$B$33)),4)-3)-INDEX(Control!$D$4:$D$33,SMALL(IF(Control!$B$4:$B$33="Sí",ROW(Control!$B$4:$B$33)),4)-3)+INDEX(Control!$E$4:$E$33,SMALL(IF(Control!$B$4:$B$33="Sí",ROW(Control!$B$4:$B$33)),4)-3)-SUM(INDEX(Control!$F$4:Q$33,SMALL(IF(Control!$B$4:$B$33="Sí",ROW(Control!$B$4:$B$33)),4)-3,0)),"")</f>
        <v>0</v>
      </c>
      <c r="B15" s="48" t="str" cm="1">
        <f t="array" ref="B15">IFERROR(INDEX(Control!$A$4:$A$33,SMALL(IF(Control!$B$4:$B$33="Sí",ROW(Control!$B$4:$B$33)),4)-3)&amp;IF(INDEX(Configuración!$C$10:$C$39,SMALL(IF(Control!$B$4:$B$33="Sí",ROW(Control!$B$4:$B$33)),4)-3)="Sí"," (solo para Enseñanzas Profesionales)",""),"")</f>
        <v>CANTO (solo para Enseñanzas Profesionales)</v>
      </c>
      <c r="C15" s="49"/>
      <c r="D15" s="49"/>
      <c r="E15" s="49"/>
      <c r="F15" s="49"/>
      <c r="G15" s="49"/>
      <c r="H15" s="49"/>
      <c r="I15" s="49"/>
      <c r="J15" s="49"/>
      <c r="K15" s="49"/>
      <c r="L15" s="49"/>
    </row>
    <row r="16" spans="1:12" ht="22" customHeight="1" x14ac:dyDescent="0.3">
      <c r="A16" s="32" cm="1">
        <f t="array" ref="A16">IFERROR(INDEX(Control!$C$4:$C$33,SMALL(IF(Control!$B$4:$B$33="Sí",ROW(Control!$B$4:$B$33)),5)-3)-INDEX(Control!$D$4:$D$33,SMALL(IF(Control!$B$4:$B$33="Sí",ROW(Control!$B$4:$B$33)),5)-3)+INDEX(Control!$E$4:$E$33,SMALL(IF(Control!$B$4:$B$33="Sí",ROW(Control!$B$4:$B$33)),5)-3)-SUM(INDEX(Control!$F$4:Q$33,SMALL(IF(Control!$B$4:$B$33="Sí",ROW(Control!$B$4:$B$33)),5)-3,0)),"")</f>
        <v>0</v>
      </c>
      <c r="B16" s="46" t="str" cm="1">
        <f t="array" ref="B16">IFERROR(INDEX(Control!$A$4:$A$33,SMALL(IF(Control!$B$4:$B$33="Sí",ROW(Control!$B$4:$B$33)),5)-3)&amp;IF(INDEX(Configuración!$C$10:$C$39,SMALL(IF(Control!$B$4:$B$33="Sí",ROW(Control!$B$4:$B$33)),5)-3)="Sí"," (solo para Enseñanzas Profesionales)",""),"")</f>
        <v>CANTO VALENCIANO</v>
      </c>
      <c r="C16" s="47"/>
      <c r="D16" s="47"/>
      <c r="E16" s="47"/>
      <c r="F16" s="47"/>
      <c r="G16" s="47"/>
      <c r="H16" s="47"/>
      <c r="I16" s="47"/>
      <c r="J16" s="47"/>
      <c r="K16" s="47"/>
      <c r="L16" s="47"/>
    </row>
    <row r="17" spans="1:12" ht="22" customHeight="1" x14ac:dyDescent="0.3">
      <c r="A17" s="33" cm="1">
        <f t="array" ref="A17">IFERROR(INDEX(Control!$C$4:$C$33,SMALL(IF(Control!$B$4:$B$33="Sí",ROW(Control!$B$4:$B$33)),6)-3)-INDEX(Control!$D$4:$D$33,SMALL(IF(Control!$B$4:$B$33="Sí",ROW(Control!$B$4:$B$33)),6)-3)+INDEX(Control!$E$4:$E$33,SMALL(IF(Control!$B$4:$B$33="Sí",ROW(Control!$B$4:$B$33)),6)-3)-SUM(INDEX(Control!$F$4:Q$33,SMALL(IF(Control!$B$4:$B$33="Sí",ROW(Control!$B$4:$B$33)),6)-3,0)),"")</f>
        <v>0</v>
      </c>
      <c r="B17" s="48" t="str" cm="1">
        <f t="array" ref="B17">IFERROR(INDEX(Control!$A$4:$A$33,SMALL(IF(Control!$B$4:$B$33="Sí",ROW(Control!$B$4:$B$33)),6)-3)&amp;IF(INDEX(Configuración!$C$10:$C$39,SMALL(IF(Control!$B$4:$B$33="Sí",ROW(Control!$B$4:$B$33)),6)-3)="Sí"," (solo para Enseñanzas Profesionales)",""),"")</f>
        <v>CLARINETE</v>
      </c>
      <c r="C17" s="49"/>
      <c r="D17" s="49"/>
      <c r="E17" s="49"/>
      <c r="F17" s="49"/>
      <c r="G17" s="49"/>
      <c r="H17" s="49"/>
      <c r="I17" s="49"/>
      <c r="J17" s="49"/>
      <c r="K17" s="49"/>
      <c r="L17" s="49"/>
    </row>
    <row r="18" spans="1:12" ht="22" customHeight="1" x14ac:dyDescent="0.3">
      <c r="A18" s="32" cm="1">
        <f t="array" ref="A18">IFERROR(INDEX(Control!$C$4:$C$33,SMALL(IF(Control!$B$4:$B$33="Sí",ROW(Control!$B$4:$B$33)),7)-3)-INDEX(Control!$D$4:$D$33,SMALL(IF(Control!$B$4:$B$33="Sí",ROW(Control!$B$4:$B$33)),7)-3)+INDEX(Control!$E$4:$E$33,SMALL(IF(Control!$B$4:$B$33="Sí",ROW(Control!$B$4:$B$33)),7)-3)-SUM(INDEX(Control!$F$4:Q$33,SMALL(IF(Control!$B$4:$B$33="Sí",ROW(Control!$B$4:$B$33)),7)-3,0)),"")</f>
        <v>0</v>
      </c>
      <c r="B18" s="46" t="str" cm="1">
        <f t="array" ref="B18">IFERROR(INDEX(Control!$A$4:$A$33,SMALL(IF(Control!$B$4:$B$33="Sí",ROW(Control!$B$4:$B$33)),7)-3)&amp;IF(INDEX(Configuración!$C$10:$C$39,SMALL(IF(Control!$B$4:$B$33="Sí",ROW(Control!$B$4:$B$33)),7)-3)="Sí"," (solo para Enseñanzas Profesionales)",""),"")</f>
        <v>CLAVECÍN</v>
      </c>
      <c r="C18" s="47"/>
      <c r="D18" s="47"/>
      <c r="E18" s="47"/>
      <c r="F18" s="47"/>
      <c r="G18" s="47"/>
      <c r="H18" s="47"/>
      <c r="I18" s="47"/>
      <c r="J18" s="47"/>
      <c r="K18" s="47"/>
      <c r="L18" s="47"/>
    </row>
    <row r="19" spans="1:12" ht="22" customHeight="1" x14ac:dyDescent="0.3">
      <c r="A19" s="33" cm="1">
        <f t="array" ref="A19">IFERROR(INDEX(Control!$C$4:$C$33,SMALL(IF(Control!$B$4:$B$33="Sí",ROW(Control!$B$4:$B$33)),8)-3)-INDEX(Control!$D$4:$D$33,SMALL(IF(Control!$B$4:$B$33="Sí",ROW(Control!$B$4:$B$33)),8)-3)+INDEX(Control!$E$4:$E$33,SMALL(IF(Control!$B$4:$B$33="Sí",ROW(Control!$B$4:$B$33)),8)-3)-SUM(INDEX(Control!$F$4:Q$33,SMALL(IF(Control!$B$4:$B$33="Sí",ROW(Control!$B$4:$B$33)),8)-3,0)),"")</f>
        <v>0</v>
      </c>
      <c r="B19" s="48" t="str" cm="1">
        <f t="array" ref="B19">IFERROR(INDEX(Control!$A$4:$A$33,SMALL(IF(Control!$B$4:$B$33="Sí",ROW(Control!$B$4:$B$33)),8)-3)&amp;IF(INDEX(Configuración!$C$10:$C$39,SMALL(IF(Control!$B$4:$B$33="Sí",ROW(Control!$B$4:$B$33)),8)-3)="Sí"," (solo para Enseñanzas Profesionales)",""),"")</f>
        <v>CONTRABAJO</v>
      </c>
      <c r="C19" s="49"/>
      <c r="D19" s="49"/>
      <c r="E19" s="49"/>
      <c r="F19" s="49"/>
      <c r="G19" s="49"/>
      <c r="H19" s="49"/>
      <c r="I19" s="49"/>
      <c r="J19" s="49"/>
      <c r="K19" s="49"/>
      <c r="L19" s="49"/>
    </row>
    <row r="20" spans="1:12" ht="22" customHeight="1" x14ac:dyDescent="0.3">
      <c r="A20" s="32" cm="1">
        <f t="array" ref="A20">IFERROR(INDEX(Control!$C$4:$C$33,SMALL(IF(Control!$B$4:$B$33="Sí",ROW(Control!$B$4:$B$33)),9)-3)-INDEX(Control!$D$4:$D$33,SMALL(IF(Control!$B$4:$B$33="Sí",ROW(Control!$B$4:$B$33)),9)-3)+INDEX(Control!$E$4:$E$33,SMALL(IF(Control!$B$4:$B$33="Sí",ROW(Control!$B$4:$B$33)),9)-3)-SUM(INDEX(Control!$F$4:Q$33,SMALL(IF(Control!$B$4:$B$33="Sí",ROW(Control!$B$4:$B$33)),9)-3,0)),"")</f>
        <v>0</v>
      </c>
      <c r="B20" s="46" t="str" cm="1">
        <f t="array" ref="B20">IFERROR(INDEX(Control!$A$4:$A$33,SMALL(IF(Control!$B$4:$B$33="Sí",ROW(Control!$B$4:$B$33)),9)-3)&amp;IF(INDEX(Configuración!$C$10:$C$39,SMALL(IF(Control!$B$4:$B$33="Sí",ROW(Control!$B$4:$B$33)),9)-3)="Sí"," (solo para Enseñanzas Profesionales)",""),"")</f>
        <v>CORO</v>
      </c>
      <c r="C20" s="47"/>
      <c r="D20" s="47"/>
      <c r="E20" s="47"/>
      <c r="F20" s="47"/>
      <c r="G20" s="47"/>
      <c r="H20" s="47"/>
      <c r="I20" s="47"/>
      <c r="J20" s="47"/>
      <c r="K20" s="47"/>
      <c r="L20" s="47"/>
    </row>
    <row r="21" spans="1:12" ht="22" customHeight="1" x14ac:dyDescent="0.3">
      <c r="A21" s="33" cm="1">
        <f t="array" ref="A21">IFERROR(INDEX(Control!$C$4:$C$33,SMALL(IF(Control!$B$4:$B$33="Sí",ROW(Control!$B$4:$B$33)),10)-3)-INDEX(Control!$D$4:$D$33,SMALL(IF(Control!$B$4:$B$33="Sí",ROW(Control!$B$4:$B$33)),10)-3)+INDEX(Control!$E$4:$E$33,SMALL(IF(Control!$B$4:$B$33="Sí",ROW(Control!$B$4:$B$33)),10)-3)-SUM(INDEX(Control!$F$4:Q$33,SMALL(IF(Control!$B$4:$B$33="Sí",ROW(Control!$B$4:$B$33)),10)-3,0)),"")</f>
        <v>0</v>
      </c>
      <c r="B21" s="48" t="str" cm="1">
        <f t="array" ref="B21">IFERROR(INDEX(Control!$A$4:$A$33,SMALL(IF(Control!$B$4:$B$33="Sí",ROW(Control!$B$4:$B$33)),10)-3)&amp;IF(INDEX(Configuración!$C$10:$C$39,SMALL(IF(Control!$B$4:$B$33="Sí",ROW(Control!$B$4:$B$33)),10)-3)="Sí"," (solo para Enseñanzas Profesionales)",""),"")</f>
        <v>DULZAINA</v>
      </c>
      <c r="C21" s="49"/>
      <c r="D21" s="49"/>
      <c r="E21" s="49"/>
      <c r="F21" s="49"/>
      <c r="G21" s="49"/>
      <c r="H21" s="49"/>
      <c r="I21" s="49"/>
      <c r="J21" s="49"/>
      <c r="K21" s="49"/>
      <c r="L21" s="49"/>
    </row>
    <row r="22" spans="1:12" ht="22" customHeight="1" x14ac:dyDescent="0.3">
      <c r="A22" s="32" cm="1">
        <f t="array" ref="A22">IFERROR(INDEX(Control!$C$4:$C$33,SMALL(IF(Control!$B$4:$B$33="Sí",ROW(Control!$B$4:$B$33)),11)-3)-INDEX(Control!$D$4:$D$33,SMALL(IF(Control!$B$4:$B$33="Sí",ROW(Control!$B$4:$B$33)),11)-3)+INDEX(Control!$E$4:$E$33,SMALL(IF(Control!$B$4:$B$33="Sí",ROW(Control!$B$4:$B$33)),11)-3)-SUM(INDEX(Control!$F$4:Q$33,SMALL(IF(Control!$B$4:$B$33="Sí",ROW(Control!$B$4:$B$33)),11)-3,0)),"")</f>
        <v>0</v>
      </c>
      <c r="B22" s="46" t="str" cm="1">
        <f t="array" ref="B22">IFERROR(INDEX(Control!$A$4:$A$33,SMALL(IF(Control!$B$4:$B$33="Sí",ROW(Control!$B$4:$B$33)),11)-3)&amp;IF(INDEX(Configuración!$C$10:$C$39,SMALL(IF(Control!$B$4:$B$33="Sí",ROW(Control!$B$4:$B$33)),11)-3)="Sí"," (solo para Enseñanzas Profesionales)",""),"")</f>
        <v>FAGOT</v>
      </c>
      <c r="C22" s="47"/>
      <c r="D22" s="47"/>
      <c r="E22" s="47"/>
      <c r="F22" s="47"/>
      <c r="G22" s="47"/>
      <c r="H22" s="47"/>
      <c r="I22" s="47"/>
      <c r="J22" s="47"/>
      <c r="K22" s="47"/>
      <c r="L22" s="47"/>
    </row>
    <row r="23" spans="1:12" ht="22" customHeight="1" x14ac:dyDescent="0.3">
      <c r="A23" s="33" cm="1">
        <f t="array" ref="A23">IFERROR(INDEX(Control!$C$4:$C$33,SMALL(IF(Control!$B$4:$B$33="Sí",ROW(Control!$B$4:$B$33)),12)-3)-INDEX(Control!$D$4:$D$33,SMALL(IF(Control!$B$4:$B$33="Sí",ROW(Control!$B$4:$B$33)),12)-3)+INDEX(Control!$E$4:$E$33,SMALL(IF(Control!$B$4:$B$33="Sí",ROW(Control!$B$4:$B$33)),12)-3)-SUM(INDEX(Control!$F$4:Q$33,SMALL(IF(Control!$B$4:$B$33="Sí",ROW(Control!$B$4:$B$33)),12)-3,0)),"")</f>
        <v>0</v>
      </c>
      <c r="B23" s="48" t="str" cm="1">
        <f t="array" ref="B23">IFERROR(INDEX(Control!$A$4:$A$33,SMALL(IF(Control!$B$4:$B$33="Sí",ROW(Control!$B$4:$B$33)),12)-3)&amp;IF(INDEX(Configuración!$C$10:$C$39,SMALL(IF(Control!$B$4:$B$33="Sí",ROW(Control!$B$4:$B$33)),12)-3)="Sí"," (solo para Enseñanzas Profesionales)",""),"")</f>
        <v>FLAUTA</v>
      </c>
      <c r="C23" s="49"/>
      <c r="D23" s="49"/>
      <c r="E23" s="49"/>
      <c r="F23" s="49"/>
      <c r="G23" s="49"/>
      <c r="H23" s="49"/>
      <c r="I23" s="49"/>
      <c r="J23" s="49"/>
      <c r="K23" s="49"/>
      <c r="L23" s="49"/>
    </row>
    <row r="24" spans="1:12" ht="22" customHeight="1" x14ac:dyDescent="0.3">
      <c r="A24" s="32" cm="1">
        <f t="array" ref="A24">IFERROR(INDEX(Control!$C$4:$C$33,SMALL(IF(Control!$B$4:$B$33="Sí",ROW(Control!$B$4:$B$33)),13)-3)-INDEX(Control!$D$4:$D$33,SMALL(IF(Control!$B$4:$B$33="Sí",ROW(Control!$B$4:$B$33)),13)-3)+INDEX(Control!$E$4:$E$33,SMALL(IF(Control!$B$4:$B$33="Sí",ROW(Control!$B$4:$B$33)),13)-3)-SUM(INDEX(Control!$F$4:Q$33,SMALL(IF(Control!$B$4:$B$33="Sí",ROW(Control!$B$4:$B$33)),13)-3,0)),"")</f>
        <v>0</v>
      </c>
      <c r="B24" s="46" t="str" cm="1">
        <f t="array" ref="B24">IFERROR(INDEX(Control!$A$4:$A$33,SMALL(IF(Control!$B$4:$B$33="Sí",ROW(Control!$B$4:$B$33)),13)-3)&amp;IF(INDEX(Configuración!$C$10:$C$39,SMALL(IF(Control!$B$4:$B$33="Sí",ROW(Control!$B$4:$B$33)),13)-3)="Sí"," (solo para Enseñanzas Profesionales)",""),"")</f>
        <v>FLAUTA DE PICO</v>
      </c>
      <c r="C24" s="47"/>
      <c r="D24" s="47"/>
      <c r="E24" s="47"/>
      <c r="F24" s="47"/>
      <c r="G24" s="47"/>
      <c r="H24" s="47"/>
      <c r="I24" s="47"/>
      <c r="J24" s="47"/>
      <c r="K24" s="47"/>
      <c r="L24" s="47"/>
    </row>
    <row r="25" spans="1:12" ht="22" customHeight="1" x14ac:dyDescent="0.3">
      <c r="A25" s="33" cm="1">
        <f t="array" ref="A25">IFERROR(INDEX(Control!$C$4:$C$33,SMALL(IF(Control!$B$4:$B$33="Sí",ROW(Control!$B$4:$B$33)),14)-3)-INDEX(Control!$D$4:$D$33,SMALL(IF(Control!$B$4:$B$33="Sí",ROW(Control!$B$4:$B$33)),14)-3)+INDEX(Control!$E$4:$E$33,SMALL(IF(Control!$B$4:$B$33="Sí",ROW(Control!$B$4:$B$33)),14)-3)-SUM(INDEX(Control!$F$4:Q$33,SMALL(IF(Control!$B$4:$B$33="Sí",ROW(Control!$B$4:$B$33)),14)-3,0)),"")</f>
        <v>0</v>
      </c>
      <c r="B25" s="48" t="str" cm="1">
        <f t="array" ref="B25">IFERROR(INDEX(Control!$A$4:$A$33,SMALL(IF(Control!$B$4:$B$33="Sí",ROW(Control!$B$4:$B$33)),14)-3)&amp;IF(INDEX(Configuración!$C$10:$C$39,SMALL(IF(Control!$B$4:$B$33="Sí",ROW(Control!$B$4:$B$33)),14)-3)="Sí"," (solo para Enseñanzas Profesionales)",""),"")</f>
        <v>GUITARRA</v>
      </c>
      <c r="C25" s="49"/>
      <c r="D25" s="49"/>
      <c r="E25" s="49"/>
      <c r="F25" s="49"/>
      <c r="G25" s="49"/>
      <c r="H25" s="49"/>
      <c r="I25" s="49"/>
      <c r="J25" s="49"/>
      <c r="K25" s="49"/>
      <c r="L25" s="49"/>
    </row>
    <row r="26" spans="1:12" ht="22" customHeight="1" x14ac:dyDescent="0.3">
      <c r="A26" s="32" cm="1">
        <f t="array" ref="A26">IFERROR(INDEX(Control!$C$4:$C$33,SMALL(IF(Control!$B$4:$B$33="Sí",ROW(Control!$B$4:$B$33)),15)-3)-INDEX(Control!$D$4:$D$33,SMALL(IF(Control!$B$4:$B$33="Sí",ROW(Control!$B$4:$B$33)),15)-3)+INDEX(Control!$E$4:$E$33,SMALL(IF(Control!$B$4:$B$33="Sí",ROW(Control!$B$4:$B$33)),15)-3)-SUM(INDEX(Control!$F$4:Q$33,SMALL(IF(Control!$B$4:$B$33="Sí",ROW(Control!$B$4:$B$33)),15)-3,0)),"")</f>
        <v>0</v>
      </c>
      <c r="B26" s="46" t="str" cm="1">
        <f t="array" ref="B26">IFERROR(INDEX(Control!$A$4:$A$33,SMALL(IF(Control!$B$4:$B$33="Sí",ROW(Control!$B$4:$B$33)),15)-3)&amp;IF(INDEX(Configuración!$C$10:$C$39,SMALL(IF(Control!$B$4:$B$33="Sí",ROW(Control!$B$4:$B$33)),15)-3)="Sí"," (solo para Enseñanzas Profesionales)",""),"")</f>
        <v>GUITARRA ELÉCTRICA</v>
      </c>
      <c r="C26" s="47"/>
      <c r="D26" s="47"/>
      <c r="E26" s="47"/>
      <c r="F26" s="47"/>
      <c r="G26" s="47"/>
      <c r="H26" s="47"/>
      <c r="I26" s="47"/>
      <c r="J26" s="47"/>
      <c r="K26" s="47"/>
      <c r="L26" s="47"/>
    </row>
    <row r="27" spans="1:12" ht="22" customHeight="1" x14ac:dyDescent="0.3">
      <c r="A27" s="33" cm="1">
        <f t="array" ref="A27">IFERROR(INDEX(Control!$C$4:$C$33,SMALL(IF(Control!$B$4:$B$33="Sí",ROW(Control!$B$4:$B$33)),16)-3)-INDEX(Control!$D$4:$D$33,SMALL(IF(Control!$B$4:$B$33="Sí",ROW(Control!$B$4:$B$33)),16)-3)+INDEX(Control!$E$4:$E$33,SMALL(IF(Control!$B$4:$B$33="Sí",ROW(Control!$B$4:$B$33)),16)-3)-SUM(INDEX(Control!$F$4:Q$33,SMALL(IF(Control!$B$4:$B$33="Sí",ROW(Control!$B$4:$B$33)),16)-3,0)),"")</f>
        <v>0</v>
      </c>
      <c r="B27" s="48" t="str" cm="1">
        <f t="array" ref="B27">IFERROR(INDEX(Control!$A$4:$A$33,SMALL(IF(Control!$B$4:$B$33="Sí",ROW(Control!$B$4:$B$33)),16)-3)&amp;IF(INDEX(Configuración!$C$10:$C$39,SMALL(IF(Control!$B$4:$B$33="Sí",ROW(Control!$B$4:$B$33)),16)-3)="Sí"," (solo para Enseñanzas Profesionales)",""),"")</f>
        <v>INSTRUMENTOS DE CUERDA PULSADA DEL RENACIMIENTO Y BARROCO</v>
      </c>
      <c r="C27" s="49"/>
      <c r="D27" s="49"/>
      <c r="E27" s="49"/>
      <c r="F27" s="49"/>
      <c r="G27" s="49"/>
      <c r="H27" s="49"/>
      <c r="I27" s="49"/>
      <c r="J27" s="49"/>
      <c r="K27" s="49"/>
      <c r="L27" s="49"/>
    </row>
    <row r="28" spans="1:12" ht="22" customHeight="1" x14ac:dyDescent="0.3">
      <c r="A28" s="32" cm="1">
        <f t="array" ref="A28">IFERROR(INDEX(Control!$C$4:$C$33,SMALL(IF(Control!$B$4:$B$33="Sí",ROW(Control!$B$4:$B$33)),17)-3)-INDEX(Control!$D$4:$D$33,SMALL(IF(Control!$B$4:$B$33="Sí",ROW(Control!$B$4:$B$33)),17)-3)+INDEX(Control!$E$4:$E$33,SMALL(IF(Control!$B$4:$B$33="Sí",ROW(Control!$B$4:$B$33)),17)-3)-SUM(INDEX(Control!$F$4:Q$33,SMALL(IF(Control!$B$4:$B$33="Sí",ROW(Control!$B$4:$B$33)),17)-3,0)),"")</f>
        <v>0</v>
      </c>
      <c r="B28" s="46" t="str" cm="1">
        <f t="array" ref="B28">IFERROR(INDEX(Control!$A$4:$A$33,SMALL(IF(Control!$B$4:$B$33="Sí",ROW(Control!$B$4:$B$33)),17)-3)&amp;IF(INDEX(Configuración!$C$10:$C$39,SMALL(IF(Control!$B$4:$B$33="Sí",ROW(Control!$B$4:$B$33)),17)-3)="Sí"," (solo para Enseñanzas Profesionales)",""),"")</f>
        <v>INSTRUMENTOS DE PLECTRO</v>
      </c>
      <c r="C28" s="47"/>
      <c r="D28" s="47"/>
      <c r="E28" s="47"/>
      <c r="F28" s="47"/>
      <c r="G28" s="47"/>
      <c r="H28" s="47"/>
      <c r="I28" s="47"/>
      <c r="J28" s="47"/>
      <c r="K28" s="47"/>
      <c r="L28" s="47"/>
    </row>
    <row r="29" spans="1:12" ht="22" customHeight="1" x14ac:dyDescent="0.3">
      <c r="A29" s="33" cm="1">
        <f t="array" ref="A29">IFERROR(INDEX(Control!$C$4:$C$33,SMALL(IF(Control!$B$4:$B$33="Sí",ROW(Control!$B$4:$B$33)),18)-3)-INDEX(Control!$D$4:$D$33,SMALL(IF(Control!$B$4:$B$33="Sí",ROW(Control!$B$4:$B$33)),18)-3)+INDEX(Control!$E$4:$E$33,SMALL(IF(Control!$B$4:$B$33="Sí",ROW(Control!$B$4:$B$33)),18)-3)-SUM(INDEX(Control!$F$4:Q$33,SMALL(IF(Control!$B$4:$B$33="Sí",ROW(Control!$B$4:$B$33)),18)-3,0)),"")</f>
        <v>0</v>
      </c>
      <c r="B29" s="48" t="str" cm="1">
        <f t="array" ref="B29">IFERROR(INDEX(Control!$A$4:$A$33,SMALL(IF(Control!$B$4:$B$33="Sí",ROW(Control!$B$4:$B$33)),18)-3)&amp;IF(INDEX(Configuración!$C$10:$C$39,SMALL(IF(Control!$B$4:$B$33="Sí",ROW(Control!$B$4:$B$33)),18)-3)="Sí"," (solo para Enseñanzas Profesionales)",""),"")</f>
        <v>OBOE</v>
      </c>
      <c r="C29" s="49"/>
      <c r="D29" s="49"/>
      <c r="E29" s="49"/>
      <c r="F29" s="49"/>
      <c r="G29" s="49"/>
      <c r="H29" s="49"/>
      <c r="I29" s="49"/>
      <c r="J29" s="49"/>
      <c r="K29" s="49"/>
      <c r="L29" s="49"/>
    </row>
    <row r="30" spans="1:12" ht="22" customHeight="1" x14ac:dyDescent="0.3">
      <c r="A30" s="32" cm="1">
        <f t="array" ref="A30">IFERROR(INDEX(Control!$C$4:$C$33,SMALL(IF(Control!$B$4:$B$33="Sí",ROW(Control!$B$4:$B$33)),19)-3)-INDEX(Control!$D$4:$D$33,SMALL(IF(Control!$B$4:$B$33="Sí",ROW(Control!$B$4:$B$33)),19)-3)+INDEX(Control!$E$4:$E$33,SMALL(IF(Control!$B$4:$B$33="Sí",ROW(Control!$B$4:$B$33)),19)-3)-SUM(INDEX(Control!$F$4:Q$33,SMALL(IF(Control!$B$4:$B$33="Sí",ROW(Control!$B$4:$B$33)),19)-3,0)),"")</f>
        <v>0</v>
      </c>
      <c r="B30" s="46" t="str" cm="1">
        <f t="array" ref="B30">IFERROR(INDEX(Control!$A$4:$A$33,SMALL(IF(Control!$B$4:$B$33="Sí",ROW(Control!$B$4:$B$33)),19)-3)&amp;IF(INDEX(Configuración!$C$10:$C$39,SMALL(IF(Control!$B$4:$B$33="Sí",ROW(Control!$B$4:$B$33)),19)-3)="Sí"," (solo para Enseñanzas Profesionales)",""),"")</f>
        <v>ÓRGANO</v>
      </c>
      <c r="C30" s="47"/>
      <c r="D30" s="47"/>
      <c r="E30" s="47"/>
      <c r="F30" s="47"/>
      <c r="G30" s="47"/>
      <c r="H30" s="47"/>
      <c r="I30" s="47"/>
      <c r="J30" s="47"/>
      <c r="K30" s="47"/>
      <c r="L30" s="47"/>
    </row>
    <row r="31" spans="1:12" ht="22" customHeight="1" x14ac:dyDescent="0.3">
      <c r="A31" s="33" cm="1">
        <f t="array" ref="A31">IFERROR(INDEX(Control!$C$4:$C$33,SMALL(IF(Control!$B$4:$B$33="Sí",ROW(Control!$B$4:$B$33)),20)-3)-INDEX(Control!$D$4:$D$33,SMALL(IF(Control!$B$4:$B$33="Sí",ROW(Control!$B$4:$B$33)),20)-3)+INDEX(Control!$E$4:$E$33,SMALL(IF(Control!$B$4:$B$33="Sí",ROW(Control!$B$4:$B$33)),20)-3)-SUM(INDEX(Control!$F$4:Q$33,SMALL(IF(Control!$B$4:$B$33="Sí",ROW(Control!$B$4:$B$33)),20)-3,0)),"")</f>
        <v>0</v>
      </c>
      <c r="B31" s="48" t="str" cm="1">
        <f t="array" ref="B31">IFERROR(INDEX(Control!$A$4:$A$33,SMALL(IF(Control!$B$4:$B$33="Sí",ROW(Control!$B$4:$B$33)),20)-3)&amp;IF(INDEX(Configuración!$C$10:$C$39,SMALL(IF(Control!$B$4:$B$33="Sí",ROW(Control!$B$4:$B$33)),20)-3)="Sí"," (solo para Enseñanzas Profesionales)",""),"")</f>
        <v>PERCUSIÓN</v>
      </c>
      <c r="C31" s="49"/>
      <c r="D31" s="49"/>
      <c r="E31" s="49"/>
      <c r="F31" s="49"/>
      <c r="G31" s="49"/>
      <c r="H31" s="49"/>
      <c r="I31" s="49"/>
      <c r="J31" s="49"/>
      <c r="K31" s="49"/>
      <c r="L31" s="49"/>
    </row>
    <row r="32" spans="1:12" ht="22" customHeight="1" x14ac:dyDescent="0.3">
      <c r="A32" s="32" cm="1">
        <f t="array" ref="A32">IFERROR(INDEX(Control!$C$4:$C$33,SMALL(IF(Control!$B$4:$B$33="Sí",ROW(Control!$B$4:$B$33)),21)-3)-INDEX(Control!$D$4:$D$33,SMALL(IF(Control!$B$4:$B$33="Sí",ROW(Control!$B$4:$B$33)),21)-3)+INDEX(Control!$E$4:$E$33,SMALL(IF(Control!$B$4:$B$33="Sí",ROW(Control!$B$4:$B$33)),21)-3)-SUM(INDEX(Control!$F$4:Q$33,SMALL(IF(Control!$B$4:$B$33="Sí",ROW(Control!$B$4:$B$33)),21)-3,0)),"")</f>
        <v>0</v>
      </c>
      <c r="B32" s="46" t="str" cm="1">
        <f t="array" ref="B32">IFERROR(INDEX(Control!$A$4:$A$33,SMALL(IF(Control!$B$4:$B$33="Sí",ROW(Control!$B$4:$B$33)),21)-3)&amp;IF(INDEX(Configuración!$C$10:$C$39,SMALL(IF(Control!$B$4:$B$33="Sí",ROW(Control!$B$4:$B$33)),21)-3)="Sí"," (solo para Enseñanzas Profesionales)",""),"")</f>
        <v>PIANO</v>
      </c>
      <c r="C32" s="47"/>
      <c r="D32" s="47"/>
      <c r="E32" s="47"/>
      <c r="F32" s="47"/>
      <c r="G32" s="47"/>
      <c r="H32" s="47"/>
      <c r="I32" s="47"/>
      <c r="J32" s="47"/>
      <c r="K32" s="47"/>
      <c r="L32" s="47"/>
    </row>
    <row r="33" spans="1:12" ht="22" customHeight="1" x14ac:dyDescent="0.3">
      <c r="A33" s="33" cm="1">
        <f t="array" ref="A33">IFERROR(INDEX(Control!$C$4:$C$33,SMALL(IF(Control!$B$4:$B$33="Sí",ROW(Control!$B$4:$B$33)),22)-3)-INDEX(Control!$D$4:$D$33,SMALL(IF(Control!$B$4:$B$33="Sí",ROW(Control!$B$4:$B$33)),22)-3)+INDEX(Control!$E$4:$E$33,SMALL(IF(Control!$B$4:$B$33="Sí",ROW(Control!$B$4:$B$33)),22)-3)-SUM(INDEX(Control!$F$4:Q$33,SMALL(IF(Control!$B$4:$B$33="Sí",ROW(Control!$B$4:$B$33)),22)-3,0)),"")</f>
        <v>0</v>
      </c>
      <c r="B33" s="48" t="str" cm="1">
        <f t="array" ref="B33">IFERROR(INDEX(Control!$A$4:$A$33,SMALL(IF(Control!$B$4:$B$33="Sí",ROW(Control!$B$4:$B$33)),22)-3)&amp;IF(INDEX(Configuración!$C$10:$C$39,SMALL(IF(Control!$B$4:$B$33="Sí",ROW(Control!$B$4:$B$33)),22)-3)="Sí"," (solo para Enseñanzas Profesionales)",""),"")</f>
        <v>SAXOFÓN</v>
      </c>
      <c r="C33" s="49"/>
      <c r="D33" s="49"/>
      <c r="E33" s="49"/>
      <c r="F33" s="49"/>
      <c r="G33" s="49"/>
      <c r="H33" s="49"/>
      <c r="I33" s="49"/>
      <c r="J33" s="49"/>
      <c r="K33" s="49"/>
      <c r="L33" s="49"/>
    </row>
    <row r="34" spans="1:12" ht="22" customHeight="1" x14ac:dyDescent="0.3">
      <c r="A34" s="32" cm="1">
        <f t="array" ref="A34">IFERROR(INDEX(Control!$C$4:$C$33,SMALL(IF(Control!$B$4:$B$33="Sí",ROW(Control!$B$4:$B$33)),23)-3)-INDEX(Control!$D$4:$D$33,SMALL(IF(Control!$B$4:$B$33="Sí",ROW(Control!$B$4:$B$33)),23)-3)+INDEX(Control!$E$4:$E$33,SMALL(IF(Control!$B$4:$B$33="Sí",ROW(Control!$B$4:$B$33)),23)-3)-SUM(INDEX(Control!$F$4:Q$33,SMALL(IF(Control!$B$4:$B$33="Sí",ROW(Control!$B$4:$B$33)),23)-3,0)),"")</f>
        <v>0</v>
      </c>
      <c r="B34" s="46" t="str" cm="1">
        <f t="array" ref="B34">IFERROR(INDEX(Control!$A$4:$A$33,SMALL(IF(Control!$B$4:$B$33="Sí",ROW(Control!$B$4:$B$33)),23)-3)&amp;IF(INDEX(Configuración!$C$10:$C$39,SMALL(IF(Control!$B$4:$B$33="Sí",ROW(Control!$B$4:$B$33)),23)-3)="Sí"," (solo para Enseñanzas Profesionales)",""),"")</f>
        <v>TROMBÓN</v>
      </c>
      <c r="C34" s="47"/>
      <c r="D34" s="47"/>
      <c r="E34" s="47"/>
      <c r="F34" s="47"/>
      <c r="G34" s="47"/>
      <c r="H34" s="47"/>
      <c r="I34" s="47"/>
      <c r="J34" s="47"/>
      <c r="K34" s="47"/>
      <c r="L34" s="47"/>
    </row>
    <row r="35" spans="1:12" ht="22" customHeight="1" x14ac:dyDescent="0.3">
      <c r="A35" s="33" cm="1">
        <f t="array" ref="A35">IFERROR(INDEX(Control!$C$4:$C$33,SMALL(IF(Control!$B$4:$B$33="Sí",ROW(Control!$B$4:$B$33)),24)-3)-INDEX(Control!$D$4:$D$33,SMALL(IF(Control!$B$4:$B$33="Sí",ROW(Control!$B$4:$B$33)),24)-3)+INDEX(Control!$E$4:$E$33,SMALL(IF(Control!$B$4:$B$33="Sí",ROW(Control!$B$4:$B$33)),24)-3)-SUM(INDEX(Control!$F$4:Q$33,SMALL(IF(Control!$B$4:$B$33="Sí",ROW(Control!$B$4:$B$33)),24)-3,0)),"")</f>
        <v>0</v>
      </c>
      <c r="B35" s="48" t="str" cm="1">
        <f t="array" ref="B35">IFERROR(INDEX(Control!$A$4:$A$33,SMALL(IF(Control!$B$4:$B$33="Sí",ROW(Control!$B$4:$B$33)),24)-3)&amp;IF(INDEX(Configuración!$C$10:$C$39,SMALL(IF(Control!$B$4:$B$33="Sí",ROW(Control!$B$4:$B$33)),24)-3)="Sí"," (solo para Enseñanzas Profesionales)",""),"")</f>
        <v>TROMPA</v>
      </c>
      <c r="C35" s="49"/>
      <c r="D35" s="49"/>
      <c r="E35" s="49"/>
      <c r="F35" s="49"/>
      <c r="G35" s="49"/>
      <c r="H35" s="49"/>
      <c r="I35" s="49"/>
      <c r="J35" s="49"/>
      <c r="K35" s="49"/>
      <c r="L35" s="49"/>
    </row>
    <row r="36" spans="1:12" ht="22" customHeight="1" x14ac:dyDescent="0.3">
      <c r="A36" s="32" cm="1">
        <f t="array" ref="A36">IFERROR(INDEX(Control!$C$4:$C$33,SMALL(IF(Control!$B$4:$B$33="Sí",ROW(Control!$B$4:$B$33)),25)-3)-INDEX(Control!$D$4:$D$33,SMALL(IF(Control!$B$4:$B$33="Sí",ROW(Control!$B$4:$B$33)),25)-3)+INDEX(Control!$E$4:$E$33,SMALL(IF(Control!$B$4:$B$33="Sí",ROW(Control!$B$4:$B$33)),25)-3)-SUM(INDEX(Control!$F$4:Q$33,SMALL(IF(Control!$B$4:$B$33="Sí",ROW(Control!$B$4:$B$33)),25)-3,0)),"")</f>
        <v>0</v>
      </c>
      <c r="B36" s="46" t="str" cm="1">
        <f t="array" ref="B36">IFERROR(INDEX(Control!$A$4:$A$33,SMALL(IF(Control!$B$4:$B$33="Sí",ROW(Control!$B$4:$B$33)),25)-3)&amp;IF(INDEX(Configuración!$C$10:$C$39,SMALL(IF(Control!$B$4:$B$33="Sí",ROW(Control!$B$4:$B$33)),25)-3)="Sí"," (solo para Enseñanzas Profesionales)",""),"")</f>
        <v>TROMPETA</v>
      </c>
      <c r="C36" s="47"/>
      <c r="D36" s="47"/>
      <c r="E36" s="47"/>
      <c r="F36" s="47"/>
      <c r="G36" s="47"/>
      <c r="H36" s="47"/>
      <c r="I36" s="47"/>
      <c r="J36" s="47"/>
      <c r="K36" s="47"/>
      <c r="L36" s="47"/>
    </row>
    <row r="37" spans="1:12" ht="22" customHeight="1" x14ac:dyDescent="0.3">
      <c r="A37" s="33" cm="1">
        <f t="array" ref="A37">IFERROR(INDEX(Control!$C$4:$C$33,SMALL(IF(Control!$B$4:$B$33="Sí",ROW(Control!$B$4:$B$33)),26)-3)-INDEX(Control!$D$4:$D$33,SMALL(IF(Control!$B$4:$B$33="Sí",ROW(Control!$B$4:$B$33)),26)-3)+INDEX(Control!$E$4:$E$33,SMALL(IF(Control!$B$4:$B$33="Sí",ROW(Control!$B$4:$B$33)),26)-3)-SUM(INDEX(Control!$F$4:Q$33,SMALL(IF(Control!$B$4:$B$33="Sí",ROW(Control!$B$4:$B$33)),26)-3,0)),"")</f>
        <v>0</v>
      </c>
      <c r="B37" s="48" t="str" cm="1">
        <f t="array" ref="B37">IFERROR(INDEX(Control!$A$4:$A$33,SMALL(IF(Control!$B$4:$B$33="Sí",ROW(Control!$B$4:$B$33)),26)-3)&amp;IF(INDEX(Configuración!$C$10:$C$39,SMALL(IF(Control!$B$4:$B$33="Sí",ROW(Control!$B$4:$B$33)),26)-3)="Sí"," (solo para Enseñanzas Profesionales)",""),"")</f>
        <v>TUBA</v>
      </c>
      <c r="C37" s="49"/>
      <c r="D37" s="49"/>
      <c r="E37" s="49"/>
      <c r="F37" s="49"/>
      <c r="G37" s="49"/>
      <c r="H37" s="49"/>
      <c r="I37" s="49"/>
      <c r="J37" s="49"/>
      <c r="K37" s="49"/>
      <c r="L37" s="49"/>
    </row>
    <row r="38" spans="1:12" ht="22" customHeight="1" x14ac:dyDescent="0.3">
      <c r="A38" s="32" cm="1">
        <f t="array" ref="A38">IFERROR(INDEX(Control!$C$4:$C$33,SMALL(IF(Control!$B$4:$B$33="Sí",ROW(Control!$B$4:$B$33)),27)-3)-INDEX(Control!$D$4:$D$33,SMALL(IF(Control!$B$4:$B$33="Sí",ROW(Control!$B$4:$B$33)),27)-3)+INDEX(Control!$E$4:$E$33,SMALL(IF(Control!$B$4:$B$33="Sí",ROW(Control!$B$4:$B$33)),27)-3)-SUM(INDEX(Control!$F$4:Q$33,SMALL(IF(Control!$B$4:$B$33="Sí",ROW(Control!$B$4:$B$33)),27)-3,0)),"")</f>
        <v>0</v>
      </c>
      <c r="B38" s="46" t="str" cm="1">
        <f t="array" ref="B38">IFERROR(INDEX(Control!$A$4:$A$33,SMALL(IF(Control!$B$4:$B$33="Sí",ROW(Control!$B$4:$B$33)),27)-3)&amp;IF(INDEX(Configuración!$C$10:$C$39,SMALL(IF(Control!$B$4:$B$33="Sí",ROW(Control!$B$4:$B$33)),27)-3)="Sí"," (solo para Enseñanzas Profesionales)",""),"")</f>
        <v>VIOLA</v>
      </c>
      <c r="C38" s="47"/>
      <c r="D38" s="47"/>
      <c r="E38" s="47"/>
      <c r="F38" s="47"/>
      <c r="G38" s="47"/>
      <c r="H38" s="47"/>
      <c r="I38" s="47"/>
      <c r="J38" s="47"/>
      <c r="K38" s="47"/>
      <c r="L38" s="47"/>
    </row>
    <row r="39" spans="1:12" ht="22" customHeight="1" x14ac:dyDescent="0.3">
      <c r="A39" s="33" cm="1">
        <f t="array" ref="A39">IFERROR(INDEX(Control!$C$4:$C$33,SMALL(IF(Control!$B$4:$B$33="Sí",ROW(Control!$B$4:$B$33)),28)-3)-INDEX(Control!$D$4:$D$33,SMALL(IF(Control!$B$4:$B$33="Sí",ROW(Control!$B$4:$B$33)),28)-3)+INDEX(Control!$E$4:$E$33,SMALL(IF(Control!$B$4:$B$33="Sí",ROW(Control!$B$4:$B$33)),28)-3)-SUM(INDEX(Control!$F$4:Q$33,SMALL(IF(Control!$B$4:$B$33="Sí",ROW(Control!$B$4:$B$33)),28)-3,0)),"")</f>
        <v>0</v>
      </c>
      <c r="B39" s="48" t="str" cm="1">
        <f t="array" ref="B39">IFERROR(INDEX(Control!$A$4:$A$33,SMALL(IF(Control!$B$4:$B$33="Sí",ROW(Control!$B$4:$B$33)),28)-3)&amp;IF(INDEX(Configuración!$C$10:$C$39,SMALL(IF(Control!$B$4:$B$33="Sí",ROW(Control!$B$4:$B$33)),28)-3)="Sí"," (solo para Enseñanzas Profesionales)",""),"")</f>
        <v>VIOLA DA GAMBA</v>
      </c>
      <c r="C39" s="49"/>
      <c r="D39" s="49"/>
      <c r="E39" s="49"/>
      <c r="F39" s="49"/>
      <c r="G39" s="49"/>
      <c r="H39" s="49"/>
      <c r="I39" s="49"/>
      <c r="J39" s="49"/>
      <c r="K39" s="49"/>
      <c r="L39" s="49"/>
    </row>
    <row r="40" spans="1:12" ht="22" customHeight="1" x14ac:dyDescent="0.3">
      <c r="A40" s="32" cm="1">
        <f t="array" ref="A40">IFERROR(INDEX(Control!$C$4:$C$33,SMALL(IF(Control!$B$4:$B$33="Sí",ROW(Control!$B$4:$B$33)),29)-3)-INDEX(Control!$D$4:$D$33,SMALL(IF(Control!$B$4:$B$33="Sí",ROW(Control!$B$4:$B$33)),29)-3)+INDEX(Control!$E$4:$E$33,SMALL(IF(Control!$B$4:$B$33="Sí",ROW(Control!$B$4:$B$33)),29)-3)-SUM(INDEX(Control!$F$4:Q$33,SMALL(IF(Control!$B$4:$B$33="Sí",ROW(Control!$B$4:$B$33)),29)-3,0)),"")</f>
        <v>0</v>
      </c>
      <c r="B40" s="46" t="str" cm="1">
        <f t="array" ref="B40">IFERROR(INDEX(Control!$A$4:$A$33,SMALL(IF(Control!$B$4:$B$33="Sí",ROW(Control!$B$4:$B$33)),29)-3)&amp;IF(INDEX(Configuración!$C$10:$C$39,SMALL(IF(Control!$B$4:$B$33="Sí",ROW(Control!$B$4:$B$33)),29)-3)="Sí"," (solo para Enseñanzas Profesionales)",""),"")</f>
        <v>VIOLÍN</v>
      </c>
      <c r="C40" s="47"/>
      <c r="D40" s="47"/>
      <c r="E40" s="47"/>
      <c r="F40" s="47"/>
      <c r="G40" s="47"/>
      <c r="H40" s="47"/>
      <c r="I40" s="47"/>
      <c r="J40" s="47"/>
      <c r="K40" s="47"/>
      <c r="L40" s="47"/>
    </row>
    <row r="41" spans="1:12" ht="22" customHeight="1" thickBot="1" x14ac:dyDescent="0.35">
      <c r="A41" s="43" cm="1">
        <f t="array" ref="A41">IFERROR(INDEX(Control!$C$4:$C$33,SMALL(IF(Control!$B$4:$B$33="Sí",ROW(Control!$B$4:$B$33)),30)-3)-INDEX(Control!$D$4:$D$33,SMALL(IF(Control!$B$4:$B$33="Sí",ROW(Control!$B$4:$B$33)),30)-3)+INDEX(Control!$E$4:$E$33,SMALL(IF(Control!$B$4:$B$33="Sí",ROW(Control!$B$4:$B$33)),30)-3)-SUM(INDEX(Control!$F$4:Q$33,SMALL(IF(Control!$B$4:$B$33="Sí",ROW(Control!$B$4:$B$33)),30)-3,0)),"")</f>
        <v>0</v>
      </c>
      <c r="B41" s="62" t="str" cm="1">
        <f t="array" ref="B41">IFERROR(INDEX(Control!$A$4:$A$33,SMALL(IF(Control!$B$4:$B$33="Sí",ROW(Control!$B$4:$B$33)),30)-3)&amp;IF(INDEX(Configuración!$C$10:$C$39,SMALL(IF(Control!$B$4:$B$33="Sí",ROW(Control!$B$4:$B$33)),30)-3)="Sí"," (solo para Enseñanzas Profesionales)",""),"")</f>
        <v>VIOLONCHELO</v>
      </c>
      <c r="C41" s="63"/>
      <c r="D41" s="63"/>
      <c r="E41" s="63"/>
      <c r="F41" s="63"/>
      <c r="G41" s="63"/>
      <c r="H41" s="63"/>
      <c r="I41" s="63"/>
      <c r="J41" s="63"/>
      <c r="K41" s="63"/>
      <c r="L41" s="63"/>
    </row>
    <row r="42" spans="1:12" ht="30" customHeight="1" thickTop="1" x14ac:dyDescent="0.3">
      <c r="A42" s="44">
        <f>SUM(A12:A41)</f>
        <v>0</v>
      </c>
      <c r="B42" s="45" t="s">
        <v>189</v>
      </c>
      <c r="C42" s="45"/>
      <c r="D42" s="45"/>
      <c r="E42" s="45"/>
      <c r="F42" s="45"/>
      <c r="G42" s="45"/>
      <c r="H42" s="45"/>
      <c r="I42" s="45"/>
      <c r="J42" s="45"/>
      <c r="K42" s="45"/>
      <c r="L42" s="45"/>
    </row>
    <row r="43" spans="1:12" ht="20" customHeight="1" x14ac:dyDescent="0.2">
      <c r="A43" s="60" t="s">
        <v>114</v>
      </c>
      <c r="B43" s="61"/>
      <c r="C43" s="61"/>
      <c r="D43" s="61"/>
      <c r="E43" s="61"/>
      <c r="F43" s="61"/>
      <c r="G43" s="61"/>
      <c r="H43" s="61"/>
      <c r="I43" s="61"/>
      <c r="J43" s="61"/>
      <c r="K43" s="61"/>
      <c r="L43" s="61"/>
    </row>
    <row r="44" spans="1:12" ht="14" customHeight="1" x14ac:dyDescent="0.2">
      <c r="A44" s="29" t="s">
        <v>68</v>
      </c>
      <c r="B44" s="57" t="s">
        <v>42</v>
      </c>
      <c r="C44" s="57"/>
      <c r="D44" s="57"/>
      <c r="E44" s="57"/>
      <c r="F44" s="57"/>
      <c r="G44" s="28" t="s">
        <v>80</v>
      </c>
      <c r="H44" s="58" t="s">
        <v>53</v>
      </c>
      <c r="I44" s="57"/>
      <c r="J44" s="57"/>
      <c r="K44" s="57"/>
      <c r="L44" s="57"/>
    </row>
    <row r="45" spans="1:12" ht="14" customHeight="1" x14ac:dyDescent="0.2">
      <c r="A45" s="29" t="s">
        <v>69</v>
      </c>
      <c r="B45" s="57" t="s">
        <v>43</v>
      </c>
      <c r="C45" s="57"/>
      <c r="D45" s="57"/>
      <c r="E45" s="57"/>
      <c r="F45" s="57"/>
      <c r="G45" s="29" t="s">
        <v>81</v>
      </c>
      <c r="H45" s="57" t="s">
        <v>54</v>
      </c>
      <c r="I45" s="57"/>
      <c r="J45" s="57"/>
      <c r="K45" s="57"/>
      <c r="L45" s="57"/>
    </row>
    <row r="46" spans="1:12" ht="14" customHeight="1" x14ac:dyDescent="0.2">
      <c r="A46" s="29" t="s">
        <v>70</v>
      </c>
      <c r="B46" s="57" t="s">
        <v>44</v>
      </c>
      <c r="C46" s="57"/>
      <c r="D46" s="57"/>
      <c r="E46" s="57"/>
      <c r="F46" s="57"/>
      <c r="G46" s="29" t="s">
        <v>82</v>
      </c>
      <c r="H46" s="57" t="s">
        <v>55</v>
      </c>
      <c r="I46" s="57"/>
      <c r="J46" s="57"/>
      <c r="K46" s="57"/>
      <c r="L46" s="57"/>
    </row>
    <row r="47" spans="1:12" ht="14" customHeight="1" x14ac:dyDescent="0.2">
      <c r="A47" s="29" t="s">
        <v>71</v>
      </c>
      <c r="B47" s="57" t="s">
        <v>45</v>
      </c>
      <c r="C47" s="57"/>
      <c r="D47" s="57"/>
      <c r="E47" s="57"/>
      <c r="F47" s="57"/>
      <c r="G47" s="29" t="s">
        <v>83</v>
      </c>
      <c r="H47" s="57" t="s">
        <v>56</v>
      </c>
      <c r="I47" s="57"/>
      <c r="J47" s="57"/>
      <c r="K47" s="57"/>
      <c r="L47" s="57"/>
    </row>
    <row r="48" spans="1:12" ht="14" customHeight="1" x14ac:dyDescent="0.2">
      <c r="A48" s="29" t="s">
        <v>72</v>
      </c>
      <c r="B48" s="57" t="s">
        <v>194</v>
      </c>
      <c r="C48" s="57"/>
      <c r="D48" s="57"/>
      <c r="E48" s="57"/>
      <c r="F48" s="57"/>
      <c r="G48" s="29" t="s">
        <v>84</v>
      </c>
      <c r="H48" s="57" t="s">
        <v>57</v>
      </c>
      <c r="I48" s="57"/>
      <c r="J48" s="57"/>
      <c r="K48" s="57"/>
      <c r="L48" s="57"/>
    </row>
    <row r="49" spans="1:12" ht="14" customHeight="1" x14ac:dyDescent="0.2">
      <c r="A49" s="29" t="s">
        <v>73</v>
      </c>
      <c r="B49" s="57" t="s">
        <v>46</v>
      </c>
      <c r="C49" s="57"/>
      <c r="D49" s="57"/>
      <c r="E49" s="57"/>
      <c r="F49" s="57"/>
      <c r="G49" s="29" t="s">
        <v>85</v>
      </c>
      <c r="H49" s="57" t="s">
        <v>58</v>
      </c>
      <c r="I49" s="57"/>
      <c r="J49" s="57"/>
      <c r="K49" s="57"/>
      <c r="L49" s="57"/>
    </row>
    <row r="50" spans="1:12" ht="14" customHeight="1" x14ac:dyDescent="0.2">
      <c r="A50" s="29" t="s">
        <v>74</v>
      </c>
      <c r="B50" s="57" t="s">
        <v>47</v>
      </c>
      <c r="C50" s="57"/>
      <c r="D50" s="57"/>
      <c r="E50" s="57"/>
      <c r="F50" s="57"/>
      <c r="G50" s="29" t="s">
        <v>86</v>
      </c>
      <c r="H50" s="57" t="s">
        <v>59</v>
      </c>
      <c r="I50" s="57"/>
      <c r="J50" s="57"/>
      <c r="K50" s="57"/>
      <c r="L50" s="57"/>
    </row>
    <row r="51" spans="1:12" ht="14" customHeight="1" x14ac:dyDescent="0.2">
      <c r="A51" s="29" t="s">
        <v>75</v>
      </c>
      <c r="B51" s="57" t="s">
        <v>48</v>
      </c>
      <c r="C51" s="57"/>
      <c r="D51" s="57"/>
      <c r="E51" s="57"/>
      <c r="F51" s="57"/>
      <c r="G51" s="29" t="s">
        <v>87</v>
      </c>
      <c r="H51" s="57" t="s">
        <v>60</v>
      </c>
      <c r="I51" s="57"/>
      <c r="J51" s="57"/>
      <c r="K51" s="57"/>
      <c r="L51" s="57"/>
    </row>
    <row r="52" spans="1:12" ht="14" customHeight="1" x14ac:dyDescent="0.2">
      <c r="A52" s="29" t="s">
        <v>76</v>
      </c>
      <c r="B52" s="57" t="s">
        <v>49</v>
      </c>
      <c r="C52" s="57"/>
      <c r="D52" s="57"/>
      <c r="E52" s="57"/>
      <c r="F52" s="57"/>
      <c r="G52" s="29" t="s">
        <v>88</v>
      </c>
      <c r="H52" s="57" t="s">
        <v>61</v>
      </c>
      <c r="I52" s="57"/>
      <c r="J52" s="57"/>
      <c r="K52" s="57"/>
      <c r="L52" s="57"/>
    </row>
    <row r="53" spans="1:12" ht="14" customHeight="1" x14ac:dyDescent="0.2">
      <c r="A53" s="29" t="s">
        <v>77</v>
      </c>
      <c r="B53" s="57" t="s">
        <v>50</v>
      </c>
      <c r="C53" s="57"/>
      <c r="D53" s="57"/>
      <c r="E53" s="57"/>
      <c r="F53" s="57"/>
      <c r="G53" s="29" t="s">
        <v>89</v>
      </c>
      <c r="H53" s="57" t="s">
        <v>62</v>
      </c>
      <c r="I53" s="57"/>
      <c r="J53" s="57"/>
      <c r="K53" s="57"/>
      <c r="L53" s="57"/>
    </row>
    <row r="54" spans="1:12" ht="14" customHeight="1" x14ac:dyDescent="0.2">
      <c r="A54" s="29" t="s">
        <v>78</v>
      </c>
      <c r="B54" s="57" t="s">
        <v>51</v>
      </c>
      <c r="C54" s="57"/>
      <c r="D54" s="57"/>
      <c r="E54" s="57"/>
      <c r="F54" s="57"/>
      <c r="G54" s="29" t="s">
        <v>90</v>
      </c>
      <c r="H54" s="57" t="s">
        <v>63</v>
      </c>
      <c r="I54" s="57"/>
      <c r="J54" s="57"/>
      <c r="K54" s="57"/>
      <c r="L54" s="57"/>
    </row>
    <row r="55" spans="1:12" ht="14" customHeight="1" x14ac:dyDescent="0.2">
      <c r="A55" s="29" t="s">
        <v>79</v>
      </c>
      <c r="B55" s="57" t="s">
        <v>52</v>
      </c>
      <c r="C55" s="57"/>
      <c r="D55" s="57"/>
      <c r="E55" s="57"/>
      <c r="F55" s="57"/>
      <c r="G55" s="30"/>
      <c r="H55" s="30"/>
      <c r="I55" s="30"/>
      <c r="J55" s="30"/>
      <c r="K55" s="30"/>
      <c r="L55" s="30"/>
    </row>
  </sheetData>
  <sheetProtection sheet="1" objects="1" scenarios="1"/>
  <mergeCells count="62">
    <mergeCell ref="H52:L52"/>
    <mergeCell ref="H53:L53"/>
    <mergeCell ref="H54:L54"/>
    <mergeCell ref="B11:L11"/>
    <mergeCell ref="B12:L12"/>
    <mergeCell ref="B13:L13"/>
    <mergeCell ref="B14:L14"/>
    <mergeCell ref="B15:L15"/>
    <mergeCell ref="B16:L16"/>
    <mergeCell ref="B17:L17"/>
    <mergeCell ref="B54:F54"/>
    <mergeCell ref="A43:L43"/>
    <mergeCell ref="B45:F45"/>
    <mergeCell ref="B46:F46"/>
    <mergeCell ref="B47:F47"/>
    <mergeCell ref="B41:L41"/>
    <mergeCell ref="B55:F55"/>
    <mergeCell ref="H44:L44"/>
    <mergeCell ref="H45:L45"/>
    <mergeCell ref="H46:L46"/>
    <mergeCell ref="H47:L47"/>
    <mergeCell ref="H48:L48"/>
    <mergeCell ref="H49:L49"/>
    <mergeCell ref="H50:L50"/>
    <mergeCell ref="H51:L51"/>
    <mergeCell ref="B48:F48"/>
    <mergeCell ref="B49:F49"/>
    <mergeCell ref="B50:F50"/>
    <mergeCell ref="B51:F51"/>
    <mergeCell ref="B52:F52"/>
    <mergeCell ref="B53:F53"/>
    <mergeCell ref="B44:F44"/>
    <mergeCell ref="A9:L9"/>
    <mergeCell ref="B39:L39"/>
    <mergeCell ref="B40:L40"/>
    <mergeCell ref="B29:L29"/>
    <mergeCell ref="B30:L30"/>
    <mergeCell ref="B31:L31"/>
    <mergeCell ref="B32:L32"/>
    <mergeCell ref="B38:L38"/>
    <mergeCell ref="B22:L22"/>
    <mergeCell ref="B23:L23"/>
    <mergeCell ref="B24:L24"/>
    <mergeCell ref="B25:L25"/>
    <mergeCell ref="B26:L26"/>
    <mergeCell ref="B27:L27"/>
    <mergeCell ref="B28:L28"/>
    <mergeCell ref="B33:L33"/>
    <mergeCell ref="A1:L1"/>
    <mergeCell ref="A2:L2"/>
    <mergeCell ref="A3:L3"/>
    <mergeCell ref="A4:L4"/>
    <mergeCell ref="A6:L6"/>
    <mergeCell ref="B42:L42"/>
    <mergeCell ref="B18:L18"/>
    <mergeCell ref="B19:L19"/>
    <mergeCell ref="B20:L20"/>
    <mergeCell ref="B21:L21"/>
    <mergeCell ref="B34:L34"/>
    <mergeCell ref="B35:L35"/>
    <mergeCell ref="B36:L36"/>
    <mergeCell ref="B37:L37"/>
  </mergeCells>
  <conditionalFormatting sqref="A12:L41">
    <cfRule type="expression" dxfId="10" priority="1">
      <formula>$B12=""</formula>
    </cfRule>
  </conditionalFormatting>
  <pageMargins left="0.19685039375000002" right="0.19685039375000002" top="0.19685039375000002" bottom="0.19685039375000002" header="0.19685039375000002" footer="0.19685039375000002"/>
  <pageSetup paperSize="9" scale="62" orientation="portrait" horizontalDpi="0" verticalDpi="0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0667BC5-3B6A-5A45-B898-8474AEA1CD44}">
  <sheetPr>
    <pageSetUpPr fitToPage="1"/>
  </sheetPr>
  <dimension ref="A1:L55"/>
  <sheetViews>
    <sheetView topLeftCell="A3" workbookViewId="0">
      <selection activeCell="A4" sqref="A4:L4"/>
    </sheetView>
  </sheetViews>
  <sheetFormatPr baseColWidth="10" defaultRowHeight="16" x14ac:dyDescent="0.2"/>
  <cols>
    <col min="1" max="1" width="20" customWidth="1"/>
    <col min="2" max="12" width="10" customWidth="1"/>
  </cols>
  <sheetData>
    <row r="1" spans="1:12" ht="60" customHeight="1" x14ac:dyDescent="0.2">
      <c r="A1" s="50" t="s">
        <v>66</v>
      </c>
      <c r="B1" s="51"/>
      <c r="C1" s="51"/>
      <c r="D1" s="51"/>
      <c r="E1" s="51"/>
      <c r="F1" s="51"/>
      <c r="G1" s="51"/>
      <c r="H1" s="51"/>
      <c r="I1" s="51"/>
      <c r="J1" s="51"/>
      <c r="K1" s="51"/>
      <c r="L1" s="51"/>
    </row>
    <row r="2" spans="1:12" ht="42" customHeight="1" x14ac:dyDescent="0.4">
      <c r="A2" s="52">
        <f>Configuración!B3</f>
        <v>0</v>
      </c>
      <c r="B2" s="51"/>
      <c r="C2" s="51"/>
      <c r="D2" s="51"/>
      <c r="E2" s="51"/>
      <c r="F2" s="51"/>
      <c r="G2" s="51"/>
      <c r="H2" s="51"/>
      <c r="I2" s="51"/>
      <c r="J2" s="51"/>
      <c r="K2" s="51"/>
      <c r="L2" s="51"/>
    </row>
    <row r="3" spans="1:12" ht="24" customHeight="1" x14ac:dyDescent="0.25">
      <c r="A3" s="53" t="str">
        <f>"Curso académico: "&amp;Configuración!B4</f>
        <v xml:space="preserve">Curso académico: </v>
      </c>
      <c r="B3" s="51"/>
      <c r="C3" s="51"/>
      <c r="D3" s="51"/>
      <c r="E3" s="51"/>
      <c r="F3" s="51"/>
      <c r="G3" s="51"/>
      <c r="H3" s="51"/>
      <c r="I3" s="51"/>
      <c r="J3" s="51"/>
      <c r="K3" s="51"/>
      <c r="L3" s="51"/>
    </row>
    <row r="4" spans="1:12" ht="34" customHeight="1" x14ac:dyDescent="0.3">
      <c r="A4" s="54" t="s">
        <v>129</v>
      </c>
      <c r="B4" s="51"/>
      <c r="C4" s="51"/>
      <c r="D4" s="51"/>
      <c r="E4" s="51"/>
      <c r="F4" s="51"/>
      <c r="G4" s="51"/>
      <c r="H4" s="51"/>
      <c r="I4" s="51"/>
      <c r="J4" s="51"/>
      <c r="K4" s="51"/>
      <c r="L4" s="51"/>
    </row>
    <row r="5" spans="1:12" ht="6" customHeight="1" x14ac:dyDescent="0.2"/>
    <row r="6" spans="1:12" ht="22" customHeight="1" thickBot="1" x14ac:dyDescent="0.25">
      <c r="A6" s="55" t="s">
        <v>67</v>
      </c>
      <c r="B6" s="51"/>
      <c r="C6" s="51"/>
      <c r="D6" s="51"/>
      <c r="E6" s="51"/>
      <c r="F6" s="51"/>
      <c r="G6" s="51"/>
      <c r="H6" s="51"/>
      <c r="I6" s="51"/>
      <c r="J6" s="51"/>
      <c r="K6" s="51"/>
      <c r="L6" s="51"/>
    </row>
    <row r="7" spans="1:12" ht="22" customHeight="1" thickBot="1" x14ac:dyDescent="0.25">
      <c r="A7" s="21" t="s">
        <v>68</v>
      </c>
      <c r="B7" s="21" t="s">
        <v>69</v>
      </c>
      <c r="C7" s="21" t="s">
        <v>70</v>
      </c>
      <c r="D7" s="21" t="s">
        <v>71</v>
      </c>
      <c r="E7" s="21" t="s">
        <v>72</v>
      </c>
      <c r="F7" s="21" t="s">
        <v>73</v>
      </c>
      <c r="G7" s="21" t="s">
        <v>74</v>
      </c>
      <c r="H7" s="21" t="s">
        <v>75</v>
      </c>
      <c r="I7" s="21" t="s">
        <v>76</v>
      </c>
      <c r="J7" s="21" t="s">
        <v>77</v>
      </c>
      <c r="K7" s="21" t="s">
        <v>78</v>
      </c>
      <c r="L7" s="24" t="s">
        <v>79</v>
      </c>
    </row>
    <row r="8" spans="1:12" ht="22" customHeight="1" thickBot="1" x14ac:dyDescent="0.25">
      <c r="A8" s="22" t="s">
        <v>80</v>
      </c>
      <c r="B8" s="16" t="s">
        <v>81</v>
      </c>
      <c r="C8" s="17" t="s">
        <v>82</v>
      </c>
      <c r="D8" s="17" t="s">
        <v>83</v>
      </c>
      <c r="E8" s="17" t="s">
        <v>84</v>
      </c>
      <c r="F8" s="17" t="s">
        <v>85</v>
      </c>
      <c r="G8" s="17" t="s">
        <v>86</v>
      </c>
      <c r="H8" s="17" t="s">
        <v>87</v>
      </c>
      <c r="I8" s="17" t="s">
        <v>88</v>
      </c>
      <c r="J8" s="17" t="s">
        <v>89</v>
      </c>
      <c r="K8" s="17" t="s">
        <v>90</v>
      </c>
      <c r="L8" s="20"/>
    </row>
    <row r="9" spans="1:12" ht="20" customHeight="1" x14ac:dyDescent="0.2">
      <c r="A9" s="56" t="s">
        <v>103</v>
      </c>
      <c r="B9" s="51"/>
      <c r="C9" s="51"/>
      <c r="D9" s="51"/>
      <c r="E9" s="51"/>
      <c r="F9" s="51"/>
      <c r="G9" s="51"/>
      <c r="H9" s="51"/>
      <c r="I9" s="51"/>
      <c r="J9" s="51"/>
      <c r="K9" s="51"/>
      <c r="L9" s="51"/>
    </row>
    <row r="10" spans="1:12" ht="6" customHeight="1" x14ac:dyDescent="0.2"/>
    <row r="11" spans="1:12" ht="26" customHeight="1" x14ac:dyDescent="0.25">
      <c r="A11" s="31" t="s">
        <v>92</v>
      </c>
      <c r="B11" s="59" t="s">
        <v>4</v>
      </c>
      <c r="C11" s="59"/>
      <c r="D11" s="59"/>
      <c r="E11" s="59"/>
      <c r="F11" s="59"/>
      <c r="G11" s="59"/>
      <c r="H11" s="59"/>
      <c r="I11" s="59"/>
      <c r="J11" s="59"/>
      <c r="K11" s="59"/>
      <c r="L11" s="59"/>
    </row>
    <row r="12" spans="1:12" ht="22" customHeight="1" x14ac:dyDescent="0.3">
      <c r="A12" s="32" cm="1">
        <f t="array" ref="A12">IFERROR(INDEX(Control!$C$4:$C$33,SMALL(IF(Control!$B$4:$B$33="Sí",ROW(Control!$B$4:$B$33)),1)-3)-INDEX(Control!$D$4:$D$33,SMALL(IF(Control!$B$4:$B$33="Sí",ROW(Control!$B$4:$B$33)),1)-3)+INDEX(Control!$E$4:$E$33,SMALL(IF(Control!$B$4:$B$33="Sí",ROW(Control!$B$4:$B$33)),1)-3)-SUM(INDEX(Control!$F$4:R$33,SMALL(IF(Control!$B$4:$B$33="Sí",ROW(Control!$B$4:$B$33)),1)-3,0)),"")</f>
        <v>0</v>
      </c>
      <c r="B12" s="46" t="str" cm="1">
        <f t="array" ref="B12">IFERROR(INDEX(Control!$A$4:$A$33,SMALL(IF(Control!$B$4:$B$33="Sí",ROW(Control!$B$4:$B$33)),1)-3)&amp;IF(INDEX(Configuración!$C$10:$C$39,SMALL(IF(Control!$B$4:$B$33="Sí",ROW(Control!$B$4:$B$33)),1)-3)="Sí"," (solo para Enseñanzas Profesionales)",""),"")</f>
        <v>ACORDEÓN</v>
      </c>
      <c r="C12" s="47"/>
      <c r="D12" s="47"/>
      <c r="E12" s="47"/>
      <c r="F12" s="47"/>
      <c r="G12" s="47"/>
      <c r="H12" s="47"/>
      <c r="I12" s="47"/>
      <c r="J12" s="47"/>
      <c r="K12" s="47"/>
      <c r="L12" s="47"/>
    </row>
    <row r="13" spans="1:12" ht="22" customHeight="1" x14ac:dyDescent="0.3">
      <c r="A13" s="33" cm="1">
        <f t="array" ref="A13">IFERROR(INDEX(Control!$C$4:$C$33,SMALL(IF(Control!$B$4:$B$33="Sí",ROW(Control!$B$4:$B$33)),2)-3)-INDEX(Control!$D$4:$D$33,SMALL(IF(Control!$B$4:$B$33="Sí",ROW(Control!$B$4:$B$33)),2)-3)+INDEX(Control!$E$4:$E$33,SMALL(IF(Control!$B$4:$B$33="Sí",ROW(Control!$B$4:$B$33)),2)-3)-SUM(INDEX(Control!$F$4:R$33,SMALL(IF(Control!$B$4:$B$33="Sí",ROW(Control!$B$4:$B$33)),2)-3,0)),"")</f>
        <v>0</v>
      </c>
      <c r="B13" s="48" t="str" cm="1">
        <f t="array" ref="B13">IFERROR(INDEX(Control!$A$4:$A$33,SMALL(IF(Control!$B$4:$B$33="Sí",ROW(Control!$B$4:$B$33)),2)-3)&amp;IF(INDEX(Configuración!$C$10:$C$39,SMALL(IF(Control!$B$4:$B$33="Sí",ROW(Control!$B$4:$B$33)),2)-3)="Sí"," (solo para Enseñanzas Profesionales)",""),"")</f>
        <v>ARPA</v>
      </c>
      <c r="C13" s="49"/>
      <c r="D13" s="49"/>
      <c r="E13" s="49"/>
      <c r="F13" s="49"/>
      <c r="G13" s="49"/>
      <c r="H13" s="49"/>
      <c r="I13" s="49"/>
      <c r="J13" s="49"/>
      <c r="K13" s="49"/>
      <c r="L13" s="49"/>
    </row>
    <row r="14" spans="1:12" ht="22" customHeight="1" x14ac:dyDescent="0.3">
      <c r="A14" s="32" cm="1">
        <f t="array" ref="A14">IFERROR(INDEX(Control!$C$4:$C$33,SMALL(IF(Control!$B$4:$B$33="Sí",ROW(Control!$B$4:$B$33)),3)-3)-INDEX(Control!$D$4:$D$33,SMALL(IF(Control!$B$4:$B$33="Sí",ROW(Control!$B$4:$B$33)),3)-3)+INDEX(Control!$E$4:$E$33,SMALL(IF(Control!$B$4:$B$33="Sí",ROW(Control!$B$4:$B$33)),3)-3)-SUM(INDEX(Control!$F$4:R$33,SMALL(IF(Control!$B$4:$B$33="Sí",ROW(Control!$B$4:$B$33)),3)-3,0)),"")</f>
        <v>0</v>
      </c>
      <c r="B14" s="46" t="str" cm="1">
        <f t="array" ref="B14">IFERROR(INDEX(Control!$A$4:$A$33,SMALL(IF(Control!$B$4:$B$33="Sí",ROW(Control!$B$4:$B$33)),3)-3)&amp;IF(INDEX(Configuración!$C$10:$C$39,SMALL(IF(Control!$B$4:$B$33="Sí",ROW(Control!$B$4:$B$33)),3)-3)="Sí"," (solo para Enseñanzas Profesionales)",""),"")</f>
        <v>BAJO ELÉCTRICO</v>
      </c>
      <c r="C14" s="47"/>
      <c r="D14" s="47"/>
      <c r="E14" s="47"/>
      <c r="F14" s="47"/>
      <c r="G14" s="47"/>
      <c r="H14" s="47"/>
      <c r="I14" s="47"/>
      <c r="J14" s="47"/>
      <c r="K14" s="47"/>
      <c r="L14" s="47"/>
    </row>
    <row r="15" spans="1:12" ht="22" customHeight="1" x14ac:dyDescent="0.3">
      <c r="A15" s="33" cm="1">
        <f t="array" ref="A15">IFERROR(INDEX(Control!$C$4:$C$33,SMALL(IF(Control!$B$4:$B$33="Sí",ROW(Control!$B$4:$B$33)),4)-3)-INDEX(Control!$D$4:$D$33,SMALL(IF(Control!$B$4:$B$33="Sí",ROW(Control!$B$4:$B$33)),4)-3)+INDEX(Control!$E$4:$E$33,SMALL(IF(Control!$B$4:$B$33="Sí",ROW(Control!$B$4:$B$33)),4)-3)-SUM(INDEX(Control!$F$4:R$33,SMALL(IF(Control!$B$4:$B$33="Sí",ROW(Control!$B$4:$B$33)),4)-3,0)),"")</f>
        <v>0</v>
      </c>
      <c r="B15" s="48" t="str" cm="1">
        <f t="array" ref="B15">IFERROR(INDEX(Control!$A$4:$A$33,SMALL(IF(Control!$B$4:$B$33="Sí",ROW(Control!$B$4:$B$33)),4)-3)&amp;IF(INDEX(Configuración!$C$10:$C$39,SMALL(IF(Control!$B$4:$B$33="Sí",ROW(Control!$B$4:$B$33)),4)-3)="Sí"," (solo para Enseñanzas Profesionales)",""),"")</f>
        <v>CANTO (solo para Enseñanzas Profesionales)</v>
      </c>
      <c r="C15" s="49"/>
      <c r="D15" s="49"/>
      <c r="E15" s="49"/>
      <c r="F15" s="49"/>
      <c r="G15" s="49"/>
      <c r="H15" s="49"/>
      <c r="I15" s="49"/>
      <c r="J15" s="49"/>
      <c r="K15" s="49"/>
      <c r="L15" s="49"/>
    </row>
    <row r="16" spans="1:12" ht="22" customHeight="1" x14ac:dyDescent="0.3">
      <c r="A16" s="32" cm="1">
        <f t="array" ref="A16">IFERROR(INDEX(Control!$C$4:$C$33,SMALL(IF(Control!$B$4:$B$33="Sí",ROW(Control!$B$4:$B$33)),5)-3)-INDEX(Control!$D$4:$D$33,SMALL(IF(Control!$B$4:$B$33="Sí",ROW(Control!$B$4:$B$33)),5)-3)+INDEX(Control!$E$4:$E$33,SMALL(IF(Control!$B$4:$B$33="Sí",ROW(Control!$B$4:$B$33)),5)-3)-SUM(INDEX(Control!$F$4:R$33,SMALL(IF(Control!$B$4:$B$33="Sí",ROW(Control!$B$4:$B$33)),5)-3,0)),"")</f>
        <v>0</v>
      </c>
      <c r="B16" s="46" t="str" cm="1">
        <f t="array" ref="B16">IFERROR(INDEX(Control!$A$4:$A$33,SMALL(IF(Control!$B$4:$B$33="Sí",ROW(Control!$B$4:$B$33)),5)-3)&amp;IF(INDEX(Configuración!$C$10:$C$39,SMALL(IF(Control!$B$4:$B$33="Sí",ROW(Control!$B$4:$B$33)),5)-3)="Sí"," (solo para Enseñanzas Profesionales)",""),"")</f>
        <v>CANTO VALENCIANO</v>
      </c>
      <c r="C16" s="47"/>
      <c r="D16" s="47"/>
      <c r="E16" s="47"/>
      <c r="F16" s="47"/>
      <c r="G16" s="47"/>
      <c r="H16" s="47"/>
      <c r="I16" s="47"/>
      <c r="J16" s="47"/>
      <c r="K16" s="47"/>
      <c r="L16" s="47"/>
    </row>
    <row r="17" spans="1:12" ht="22" customHeight="1" x14ac:dyDescent="0.3">
      <c r="A17" s="33" cm="1">
        <f t="array" ref="A17">IFERROR(INDEX(Control!$C$4:$C$33,SMALL(IF(Control!$B$4:$B$33="Sí",ROW(Control!$B$4:$B$33)),6)-3)-INDEX(Control!$D$4:$D$33,SMALL(IF(Control!$B$4:$B$33="Sí",ROW(Control!$B$4:$B$33)),6)-3)+INDEX(Control!$E$4:$E$33,SMALL(IF(Control!$B$4:$B$33="Sí",ROW(Control!$B$4:$B$33)),6)-3)-SUM(INDEX(Control!$F$4:R$33,SMALL(IF(Control!$B$4:$B$33="Sí",ROW(Control!$B$4:$B$33)),6)-3,0)),"")</f>
        <v>0</v>
      </c>
      <c r="B17" s="48" t="str" cm="1">
        <f t="array" ref="B17">IFERROR(INDEX(Control!$A$4:$A$33,SMALL(IF(Control!$B$4:$B$33="Sí",ROW(Control!$B$4:$B$33)),6)-3)&amp;IF(INDEX(Configuración!$C$10:$C$39,SMALL(IF(Control!$B$4:$B$33="Sí",ROW(Control!$B$4:$B$33)),6)-3)="Sí"," (solo para Enseñanzas Profesionales)",""),"")</f>
        <v>CLARINETE</v>
      </c>
      <c r="C17" s="49"/>
      <c r="D17" s="49"/>
      <c r="E17" s="49"/>
      <c r="F17" s="49"/>
      <c r="G17" s="49"/>
      <c r="H17" s="49"/>
      <c r="I17" s="49"/>
      <c r="J17" s="49"/>
      <c r="K17" s="49"/>
      <c r="L17" s="49"/>
    </row>
    <row r="18" spans="1:12" ht="22" customHeight="1" x14ac:dyDescent="0.3">
      <c r="A18" s="32" cm="1">
        <f t="array" ref="A18">IFERROR(INDEX(Control!$C$4:$C$33,SMALL(IF(Control!$B$4:$B$33="Sí",ROW(Control!$B$4:$B$33)),7)-3)-INDEX(Control!$D$4:$D$33,SMALL(IF(Control!$B$4:$B$33="Sí",ROW(Control!$B$4:$B$33)),7)-3)+INDEX(Control!$E$4:$E$33,SMALL(IF(Control!$B$4:$B$33="Sí",ROW(Control!$B$4:$B$33)),7)-3)-SUM(INDEX(Control!$F$4:R$33,SMALL(IF(Control!$B$4:$B$33="Sí",ROW(Control!$B$4:$B$33)),7)-3,0)),"")</f>
        <v>0</v>
      </c>
      <c r="B18" s="46" t="str" cm="1">
        <f t="array" ref="B18">IFERROR(INDEX(Control!$A$4:$A$33,SMALL(IF(Control!$B$4:$B$33="Sí",ROW(Control!$B$4:$B$33)),7)-3)&amp;IF(INDEX(Configuración!$C$10:$C$39,SMALL(IF(Control!$B$4:$B$33="Sí",ROW(Control!$B$4:$B$33)),7)-3)="Sí"," (solo para Enseñanzas Profesionales)",""),"")</f>
        <v>CLAVECÍN</v>
      </c>
      <c r="C18" s="47"/>
      <c r="D18" s="47"/>
      <c r="E18" s="47"/>
      <c r="F18" s="47"/>
      <c r="G18" s="47"/>
      <c r="H18" s="47"/>
      <c r="I18" s="47"/>
      <c r="J18" s="47"/>
      <c r="K18" s="47"/>
      <c r="L18" s="47"/>
    </row>
    <row r="19" spans="1:12" ht="22" customHeight="1" x14ac:dyDescent="0.3">
      <c r="A19" s="33" cm="1">
        <f t="array" ref="A19">IFERROR(INDEX(Control!$C$4:$C$33,SMALL(IF(Control!$B$4:$B$33="Sí",ROW(Control!$B$4:$B$33)),8)-3)-INDEX(Control!$D$4:$D$33,SMALL(IF(Control!$B$4:$B$33="Sí",ROW(Control!$B$4:$B$33)),8)-3)+INDEX(Control!$E$4:$E$33,SMALL(IF(Control!$B$4:$B$33="Sí",ROW(Control!$B$4:$B$33)),8)-3)-SUM(INDEX(Control!$F$4:R$33,SMALL(IF(Control!$B$4:$B$33="Sí",ROW(Control!$B$4:$B$33)),8)-3,0)),"")</f>
        <v>0</v>
      </c>
      <c r="B19" s="48" t="str" cm="1">
        <f t="array" ref="B19">IFERROR(INDEX(Control!$A$4:$A$33,SMALL(IF(Control!$B$4:$B$33="Sí",ROW(Control!$B$4:$B$33)),8)-3)&amp;IF(INDEX(Configuración!$C$10:$C$39,SMALL(IF(Control!$B$4:$B$33="Sí",ROW(Control!$B$4:$B$33)),8)-3)="Sí"," (solo para Enseñanzas Profesionales)",""),"")</f>
        <v>CONTRABAJO</v>
      </c>
      <c r="C19" s="49"/>
      <c r="D19" s="49"/>
      <c r="E19" s="49"/>
      <c r="F19" s="49"/>
      <c r="G19" s="49"/>
      <c r="H19" s="49"/>
      <c r="I19" s="49"/>
      <c r="J19" s="49"/>
      <c r="K19" s="49"/>
      <c r="L19" s="49"/>
    </row>
    <row r="20" spans="1:12" ht="22" customHeight="1" x14ac:dyDescent="0.3">
      <c r="A20" s="32" cm="1">
        <f t="array" ref="A20">IFERROR(INDEX(Control!$C$4:$C$33,SMALL(IF(Control!$B$4:$B$33="Sí",ROW(Control!$B$4:$B$33)),9)-3)-INDEX(Control!$D$4:$D$33,SMALL(IF(Control!$B$4:$B$33="Sí",ROW(Control!$B$4:$B$33)),9)-3)+INDEX(Control!$E$4:$E$33,SMALL(IF(Control!$B$4:$B$33="Sí",ROW(Control!$B$4:$B$33)),9)-3)-SUM(INDEX(Control!$F$4:R$33,SMALL(IF(Control!$B$4:$B$33="Sí",ROW(Control!$B$4:$B$33)),9)-3,0)),"")</f>
        <v>0</v>
      </c>
      <c r="B20" s="46" t="str" cm="1">
        <f t="array" ref="B20">IFERROR(INDEX(Control!$A$4:$A$33,SMALL(IF(Control!$B$4:$B$33="Sí",ROW(Control!$B$4:$B$33)),9)-3)&amp;IF(INDEX(Configuración!$C$10:$C$39,SMALL(IF(Control!$B$4:$B$33="Sí",ROW(Control!$B$4:$B$33)),9)-3)="Sí"," (solo para Enseñanzas Profesionales)",""),"")</f>
        <v>CORO</v>
      </c>
      <c r="C20" s="47"/>
      <c r="D20" s="47"/>
      <c r="E20" s="47"/>
      <c r="F20" s="47"/>
      <c r="G20" s="47"/>
      <c r="H20" s="47"/>
      <c r="I20" s="47"/>
      <c r="J20" s="47"/>
      <c r="K20" s="47"/>
      <c r="L20" s="47"/>
    </row>
    <row r="21" spans="1:12" ht="22" customHeight="1" x14ac:dyDescent="0.3">
      <c r="A21" s="33" cm="1">
        <f t="array" ref="A21">IFERROR(INDEX(Control!$C$4:$C$33,SMALL(IF(Control!$B$4:$B$33="Sí",ROW(Control!$B$4:$B$33)),10)-3)-INDEX(Control!$D$4:$D$33,SMALL(IF(Control!$B$4:$B$33="Sí",ROW(Control!$B$4:$B$33)),10)-3)+INDEX(Control!$E$4:$E$33,SMALL(IF(Control!$B$4:$B$33="Sí",ROW(Control!$B$4:$B$33)),10)-3)-SUM(INDEX(Control!$F$4:R$33,SMALL(IF(Control!$B$4:$B$33="Sí",ROW(Control!$B$4:$B$33)),10)-3,0)),"")</f>
        <v>0</v>
      </c>
      <c r="B21" s="48" t="str" cm="1">
        <f t="array" ref="B21">IFERROR(INDEX(Control!$A$4:$A$33,SMALL(IF(Control!$B$4:$B$33="Sí",ROW(Control!$B$4:$B$33)),10)-3)&amp;IF(INDEX(Configuración!$C$10:$C$39,SMALL(IF(Control!$B$4:$B$33="Sí",ROW(Control!$B$4:$B$33)),10)-3)="Sí"," (solo para Enseñanzas Profesionales)",""),"")</f>
        <v>DULZAINA</v>
      </c>
      <c r="C21" s="49"/>
      <c r="D21" s="49"/>
      <c r="E21" s="49"/>
      <c r="F21" s="49"/>
      <c r="G21" s="49"/>
      <c r="H21" s="49"/>
      <c r="I21" s="49"/>
      <c r="J21" s="49"/>
      <c r="K21" s="49"/>
      <c r="L21" s="49"/>
    </row>
    <row r="22" spans="1:12" ht="22" customHeight="1" x14ac:dyDescent="0.3">
      <c r="A22" s="32" cm="1">
        <f t="array" ref="A22">IFERROR(INDEX(Control!$C$4:$C$33,SMALL(IF(Control!$B$4:$B$33="Sí",ROW(Control!$B$4:$B$33)),11)-3)-INDEX(Control!$D$4:$D$33,SMALL(IF(Control!$B$4:$B$33="Sí",ROW(Control!$B$4:$B$33)),11)-3)+INDEX(Control!$E$4:$E$33,SMALL(IF(Control!$B$4:$B$33="Sí",ROW(Control!$B$4:$B$33)),11)-3)-SUM(INDEX(Control!$F$4:R$33,SMALL(IF(Control!$B$4:$B$33="Sí",ROW(Control!$B$4:$B$33)),11)-3,0)),"")</f>
        <v>0</v>
      </c>
      <c r="B22" s="46" t="str" cm="1">
        <f t="array" ref="B22">IFERROR(INDEX(Control!$A$4:$A$33,SMALL(IF(Control!$B$4:$B$33="Sí",ROW(Control!$B$4:$B$33)),11)-3)&amp;IF(INDEX(Configuración!$C$10:$C$39,SMALL(IF(Control!$B$4:$B$33="Sí",ROW(Control!$B$4:$B$33)),11)-3)="Sí"," (solo para Enseñanzas Profesionales)",""),"")</f>
        <v>FAGOT</v>
      </c>
      <c r="C22" s="47"/>
      <c r="D22" s="47"/>
      <c r="E22" s="47"/>
      <c r="F22" s="47"/>
      <c r="G22" s="47"/>
      <c r="H22" s="47"/>
      <c r="I22" s="47"/>
      <c r="J22" s="47"/>
      <c r="K22" s="47"/>
      <c r="L22" s="47"/>
    </row>
    <row r="23" spans="1:12" ht="22" customHeight="1" x14ac:dyDescent="0.3">
      <c r="A23" s="33" cm="1">
        <f t="array" ref="A23">IFERROR(INDEX(Control!$C$4:$C$33,SMALL(IF(Control!$B$4:$B$33="Sí",ROW(Control!$B$4:$B$33)),12)-3)-INDEX(Control!$D$4:$D$33,SMALL(IF(Control!$B$4:$B$33="Sí",ROW(Control!$B$4:$B$33)),12)-3)+INDEX(Control!$E$4:$E$33,SMALL(IF(Control!$B$4:$B$33="Sí",ROW(Control!$B$4:$B$33)),12)-3)-SUM(INDEX(Control!$F$4:R$33,SMALL(IF(Control!$B$4:$B$33="Sí",ROW(Control!$B$4:$B$33)),12)-3,0)),"")</f>
        <v>0</v>
      </c>
      <c r="B23" s="48" t="str" cm="1">
        <f t="array" ref="B23">IFERROR(INDEX(Control!$A$4:$A$33,SMALL(IF(Control!$B$4:$B$33="Sí",ROW(Control!$B$4:$B$33)),12)-3)&amp;IF(INDEX(Configuración!$C$10:$C$39,SMALL(IF(Control!$B$4:$B$33="Sí",ROW(Control!$B$4:$B$33)),12)-3)="Sí"," (solo para Enseñanzas Profesionales)",""),"")</f>
        <v>FLAUTA</v>
      </c>
      <c r="C23" s="49"/>
      <c r="D23" s="49"/>
      <c r="E23" s="49"/>
      <c r="F23" s="49"/>
      <c r="G23" s="49"/>
      <c r="H23" s="49"/>
      <c r="I23" s="49"/>
      <c r="J23" s="49"/>
      <c r="K23" s="49"/>
      <c r="L23" s="49"/>
    </row>
    <row r="24" spans="1:12" ht="22" customHeight="1" x14ac:dyDescent="0.3">
      <c r="A24" s="32" cm="1">
        <f t="array" ref="A24">IFERROR(INDEX(Control!$C$4:$C$33,SMALL(IF(Control!$B$4:$B$33="Sí",ROW(Control!$B$4:$B$33)),13)-3)-INDEX(Control!$D$4:$D$33,SMALL(IF(Control!$B$4:$B$33="Sí",ROW(Control!$B$4:$B$33)),13)-3)+INDEX(Control!$E$4:$E$33,SMALL(IF(Control!$B$4:$B$33="Sí",ROW(Control!$B$4:$B$33)),13)-3)-SUM(INDEX(Control!$F$4:R$33,SMALL(IF(Control!$B$4:$B$33="Sí",ROW(Control!$B$4:$B$33)),13)-3,0)),"")</f>
        <v>0</v>
      </c>
      <c r="B24" s="46" t="str" cm="1">
        <f t="array" ref="B24">IFERROR(INDEX(Control!$A$4:$A$33,SMALL(IF(Control!$B$4:$B$33="Sí",ROW(Control!$B$4:$B$33)),13)-3)&amp;IF(INDEX(Configuración!$C$10:$C$39,SMALL(IF(Control!$B$4:$B$33="Sí",ROW(Control!$B$4:$B$33)),13)-3)="Sí"," (solo para Enseñanzas Profesionales)",""),"")</f>
        <v>FLAUTA DE PICO</v>
      </c>
      <c r="C24" s="47"/>
      <c r="D24" s="47"/>
      <c r="E24" s="47"/>
      <c r="F24" s="47"/>
      <c r="G24" s="47"/>
      <c r="H24" s="47"/>
      <c r="I24" s="47"/>
      <c r="J24" s="47"/>
      <c r="K24" s="47"/>
      <c r="L24" s="47"/>
    </row>
    <row r="25" spans="1:12" ht="22" customHeight="1" x14ac:dyDescent="0.3">
      <c r="A25" s="33" cm="1">
        <f t="array" ref="A25">IFERROR(INDEX(Control!$C$4:$C$33,SMALL(IF(Control!$B$4:$B$33="Sí",ROW(Control!$B$4:$B$33)),14)-3)-INDEX(Control!$D$4:$D$33,SMALL(IF(Control!$B$4:$B$33="Sí",ROW(Control!$B$4:$B$33)),14)-3)+INDEX(Control!$E$4:$E$33,SMALL(IF(Control!$B$4:$B$33="Sí",ROW(Control!$B$4:$B$33)),14)-3)-SUM(INDEX(Control!$F$4:R$33,SMALL(IF(Control!$B$4:$B$33="Sí",ROW(Control!$B$4:$B$33)),14)-3,0)),"")</f>
        <v>0</v>
      </c>
      <c r="B25" s="48" t="str" cm="1">
        <f t="array" ref="B25">IFERROR(INDEX(Control!$A$4:$A$33,SMALL(IF(Control!$B$4:$B$33="Sí",ROW(Control!$B$4:$B$33)),14)-3)&amp;IF(INDEX(Configuración!$C$10:$C$39,SMALL(IF(Control!$B$4:$B$33="Sí",ROW(Control!$B$4:$B$33)),14)-3)="Sí"," (solo para Enseñanzas Profesionales)",""),"")</f>
        <v>GUITARRA</v>
      </c>
      <c r="C25" s="49"/>
      <c r="D25" s="49"/>
      <c r="E25" s="49"/>
      <c r="F25" s="49"/>
      <c r="G25" s="49"/>
      <c r="H25" s="49"/>
      <c r="I25" s="49"/>
      <c r="J25" s="49"/>
      <c r="K25" s="49"/>
      <c r="L25" s="49"/>
    </row>
    <row r="26" spans="1:12" ht="22" customHeight="1" x14ac:dyDescent="0.3">
      <c r="A26" s="32" cm="1">
        <f t="array" ref="A26">IFERROR(INDEX(Control!$C$4:$C$33,SMALL(IF(Control!$B$4:$B$33="Sí",ROW(Control!$B$4:$B$33)),15)-3)-INDEX(Control!$D$4:$D$33,SMALL(IF(Control!$B$4:$B$33="Sí",ROW(Control!$B$4:$B$33)),15)-3)+INDEX(Control!$E$4:$E$33,SMALL(IF(Control!$B$4:$B$33="Sí",ROW(Control!$B$4:$B$33)),15)-3)-SUM(INDEX(Control!$F$4:R$33,SMALL(IF(Control!$B$4:$B$33="Sí",ROW(Control!$B$4:$B$33)),15)-3,0)),"")</f>
        <v>0</v>
      </c>
      <c r="B26" s="46" t="str" cm="1">
        <f t="array" ref="B26">IFERROR(INDEX(Control!$A$4:$A$33,SMALL(IF(Control!$B$4:$B$33="Sí",ROW(Control!$B$4:$B$33)),15)-3)&amp;IF(INDEX(Configuración!$C$10:$C$39,SMALL(IF(Control!$B$4:$B$33="Sí",ROW(Control!$B$4:$B$33)),15)-3)="Sí"," (solo para Enseñanzas Profesionales)",""),"")</f>
        <v>GUITARRA ELÉCTRICA</v>
      </c>
      <c r="C26" s="47"/>
      <c r="D26" s="47"/>
      <c r="E26" s="47"/>
      <c r="F26" s="47"/>
      <c r="G26" s="47"/>
      <c r="H26" s="47"/>
      <c r="I26" s="47"/>
      <c r="J26" s="47"/>
      <c r="K26" s="47"/>
      <c r="L26" s="47"/>
    </row>
    <row r="27" spans="1:12" ht="22" customHeight="1" x14ac:dyDescent="0.3">
      <c r="A27" s="33" cm="1">
        <f t="array" ref="A27">IFERROR(INDEX(Control!$C$4:$C$33,SMALL(IF(Control!$B$4:$B$33="Sí",ROW(Control!$B$4:$B$33)),16)-3)-INDEX(Control!$D$4:$D$33,SMALL(IF(Control!$B$4:$B$33="Sí",ROW(Control!$B$4:$B$33)),16)-3)+INDEX(Control!$E$4:$E$33,SMALL(IF(Control!$B$4:$B$33="Sí",ROW(Control!$B$4:$B$33)),16)-3)-SUM(INDEX(Control!$F$4:R$33,SMALL(IF(Control!$B$4:$B$33="Sí",ROW(Control!$B$4:$B$33)),16)-3,0)),"")</f>
        <v>0</v>
      </c>
      <c r="B27" s="48" t="str" cm="1">
        <f t="array" ref="B27">IFERROR(INDEX(Control!$A$4:$A$33,SMALL(IF(Control!$B$4:$B$33="Sí",ROW(Control!$B$4:$B$33)),16)-3)&amp;IF(INDEX(Configuración!$C$10:$C$39,SMALL(IF(Control!$B$4:$B$33="Sí",ROW(Control!$B$4:$B$33)),16)-3)="Sí"," (solo para Enseñanzas Profesionales)",""),"")</f>
        <v>INSTRUMENTOS DE CUERDA PULSADA DEL RENACIMIENTO Y BARROCO</v>
      </c>
      <c r="C27" s="49"/>
      <c r="D27" s="49"/>
      <c r="E27" s="49"/>
      <c r="F27" s="49"/>
      <c r="G27" s="49"/>
      <c r="H27" s="49"/>
      <c r="I27" s="49"/>
      <c r="J27" s="49"/>
      <c r="K27" s="49"/>
      <c r="L27" s="49"/>
    </row>
    <row r="28" spans="1:12" ht="22" customHeight="1" x14ac:dyDescent="0.3">
      <c r="A28" s="32" cm="1">
        <f t="array" ref="A28">IFERROR(INDEX(Control!$C$4:$C$33,SMALL(IF(Control!$B$4:$B$33="Sí",ROW(Control!$B$4:$B$33)),17)-3)-INDEX(Control!$D$4:$D$33,SMALL(IF(Control!$B$4:$B$33="Sí",ROW(Control!$B$4:$B$33)),17)-3)+INDEX(Control!$E$4:$E$33,SMALL(IF(Control!$B$4:$B$33="Sí",ROW(Control!$B$4:$B$33)),17)-3)-SUM(INDEX(Control!$F$4:R$33,SMALL(IF(Control!$B$4:$B$33="Sí",ROW(Control!$B$4:$B$33)),17)-3,0)),"")</f>
        <v>0</v>
      </c>
      <c r="B28" s="46" t="str" cm="1">
        <f t="array" ref="B28">IFERROR(INDEX(Control!$A$4:$A$33,SMALL(IF(Control!$B$4:$B$33="Sí",ROW(Control!$B$4:$B$33)),17)-3)&amp;IF(INDEX(Configuración!$C$10:$C$39,SMALL(IF(Control!$B$4:$B$33="Sí",ROW(Control!$B$4:$B$33)),17)-3)="Sí"," (solo para Enseñanzas Profesionales)",""),"")</f>
        <v>INSTRUMENTOS DE PLECTRO</v>
      </c>
      <c r="C28" s="47"/>
      <c r="D28" s="47"/>
      <c r="E28" s="47"/>
      <c r="F28" s="47"/>
      <c r="G28" s="47"/>
      <c r="H28" s="47"/>
      <c r="I28" s="47"/>
      <c r="J28" s="47"/>
      <c r="K28" s="47"/>
      <c r="L28" s="47"/>
    </row>
    <row r="29" spans="1:12" ht="22" customHeight="1" x14ac:dyDescent="0.3">
      <c r="A29" s="33" cm="1">
        <f t="array" ref="A29">IFERROR(INDEX(Control!$C$4:$C$33,SMALL(IF(Control!$B$4:$B$33="Sí",ROW(Control!$B$4:$B$33)),18)-3)-INDEX(Control!$D$4:$D$33,SMALL(IF(Control!$B$4:$B$33="Sí",ROW(Control!$B$4:$B$33)),18)-3)+INDEX(Control!$E$4:$E$33,SMALL(IF(Control!$B$4:$B$33="Sí",ROW(Control!$B$4:$B$33)),18)-3)-SUM(INDEX(Control!$F$4:R$33,SMALL(IF(Control!$B$4:$B$33="Sí",ROW(Control!$B$4:$B$33)),18)-3,0)),"")</f>
        <v>0</v>
      </c>
      <c r="B29" s="48" t="str" cm="1">
        <f t="array" ref="B29">IFERROR(INDEX(Control!$A$4:$A$33,SMALL(IF(Control!$B$4:$B$33="Sí",ROW(Control!$B$4:$B$33)),18)-3)&amp;IF(INDEX(Configuración!$C$10:$C$39,SMALL(IF(Control!$B$4:$B$33="Sí",ROW(Control!$B$4:$B$33)),18)-3)="Sí"," (solo para Enseñanzas Profesionales)",""),"")</f>
        <v>OBOE</v>
      </c>
      <c r="C29" s="49"/>
      <c r="D29" s="49"/>
      <c r="E29" s="49"/>
      <c r="F29" s="49"/>
      <c r="G29" s="49"/>
      <c r="H29" s="49"/>
      <c r="I29" s="49"/>
      <c r="J29" s="49"/>
      <c r="K29" s="49"/>
      <c r="L29" s="49"/>
    </row>
    <row r="30" spans="1:12" ht="22" customHeight="1" x14ac:dyDescent="0.3">
      <c r="A30" s="32" cm="1">
        <f t="array" ref="A30">IFERROR(INDEX(Control!$C$4:$C$33,SMALL(IF(Control!$B$4:$B$33="Sí",ROW(Control!$B$4:$B$33)),19)-3)-INDEX(Control!$D$4:$D$33,SMALL(IF(Control!$B$4:$B$33="Sí",ROW(Control!$B$4:$B$33)),19)-3)+INDEX(Control!$E$4:$E$33,SMALL(IF(Control!$B$4:$B$33="Sí",ROW(Control!$B$4:$B$33)),19)-3)-SUM(INDEX(Control!$F$4:R$33,SMALL(IF(Control!$B$4:$B$33="Sí",ROW(Control!$B$4:$B$33)),19)-3,0)),"")</f>
        <v>0</v>
      </c>
      <c r="B30" s="46" t="str" cm="1">
        <f t="array" ref="B30">IFERROR(INDEX(Control!$A$4:$A$33,SMALL(IF(Control!$B$4:$B$33="Sí",ROW(Control!$B$4:$B$33)),19)-3)&amp;IF(INDEX(Configuración!$C$10:$C$39,SMALL(IF(Control!$B$4:$B$33="Sí",ROW(Control!$B$4:$B$33)),19)-3)="Sí"," (solo para Enseñanzas Profesionales)",""),"")</f>
        <v>ÓRGANO</v>
      </c>
      <c r="C30" s="47"/>
      <c r="D30" s="47"/>
      <c r="E30" s="47"/>
      <c r="F30" s="47"/>
      <c r="G30" s="47"/>
      <c r="H30" s="47"/>
      <c r="I30" s="47"/>
      <c r="J30" s="47"/>
      <c r="K30" s="47"/>
      <c r="L30" s="47"/>
    </row>
    <row r="31" spans="1:12" ht="22" customHeight="1" x14ac:dyDescent="0.3">
      <c r="A31" s="33" cm="1">
        <f t="array" ref="A31">IFERROR(INDEX(Control!$C$4:$C$33,SMALL(IF(Control!$B$4:$B$33="Sí",ROW(Control!$B$4:$B$33)),20)-3)-INDEX(Control!$D$4:$D$33,SMALL(IF(Control!$B$4:$B$33="Sí",ROW(Control!$B$4:$B$33)),20)-3)+INDEX(Control!$E$4:$E$33,SMALL(IF(Control!$B$4:$B$33="Sí",ROW(Control!$B$4:$B$33)),20)-3)-SUM(INDEX(Control!$F$4:R$33,SMALL(IF(Control!$B$4:$B$33="Sí",ROW(Control!$B$4:$B$33)),20)-3,0)),"")</f>
        <v>0</v>
      </c>
      <c r="B31" s="48" t="str" cm="1">
        <f t="array" ref="B31">IFERROR(INDEX(Control!$A$4:$A$33,SMALL(IF(Control!$B$4:$B$33="Sí",ROW(Control!$B$4:$B$33)),20)-3)&amp;IF(INDEX(Configuración!$C$10:$C$39,SMALL(IF(Control!$B$4:$B$33="Sí",ROW(Control!$B$4:$B$33)),20)-3)="Sí"," (solo para Enseñanzas Profesionales)",""),"")</f>
        <v>PERCUSIÓN</v>
      </c>
      <c r="C31" s="49"/>
      <c r="D31" s="49"/>
      <c r="E31" s="49"/>
      <c r="F31" s="49"/>
      <c r="G31" s="49"/>
      <c r="H31" s="49"/>
      <c r="I31" s="49"/>
      <c r="J31" s="49"/>
      <c r="K31" s="49"/>
      <c r="L31" s="49"/>
    </row>
    <row r="32" spans="1:12" ht="22" customHeight="1" x14ac:dyDescent="0.3">
      <c r="A32" s="32" cm="1">
        <f t="array" ref="A32">IFERROR(INDEX(Control!$C$4:$C$33,SMALL(IF(Control!$B$4:$B$33="Sí",ROW(Control!$B$4:$B$33)),21)-3)-INDEX(Control!$D$4:$D$33,SMALL(IF(Control!$B$4:$B$33="Sí",ROW(Control!$B$4:$B$33)),21)-3)+INDEX(Control!$E$4:$E$33,SMALL(IF(Control!$B$4:$B$33="Sí",ROW(Control!$B$4:$B$33)),21)-3)-SUM(INDEX(Control!$F$4:R$33,SMALL(IF(Control!$B$4:$B$33="Sí",ROW(Control!$B$4:$B$33)),21)-3,0)),"")</f>
        <v>0</v>
      </c>
      <c r="B32" s="46" t="str" cm="1">
        <f t="array" ref="B32">IFERROR(INDEX(Control!$A$4:$A$33,SMALL(IF(Control!$B$4:$B$33="Sí",ROW(Control!$B$4:$B$33)),21)-3)&amp;IF(INDEX(Configuración!$C$10:$C$39,SMALL(IF(Control!$B$4:$B$33="Sí",ROW(Control!$B$4:$B$33)),21)-3)="Sí"," (solo para Enseñanzas Profesionales)",""),"")</f>
        <v>PIANO</v>
      </c>
      <c r="C32" s="47"/>
      <c r="D32" s="47"/>
      <c r="E32" s="47"/>
      <c r="F32" s="47"/>
      <c r="G32" s="47"/>
      <c r="H32" s="47"/>
      <c r="I32" s="47"/>
      <c r="J32" s="47"/>
      <c r="K32" s="47"/>
      <c r="L32" s="47"/>
    </row>
    <row r="33" spans="1:12" ht="22" customHeight="1" x14ac:dyDescent="0.3">
      <c r="A33" s="33" cm="1">
        <f t="array" ref="A33">IFERROR(INDEX(Control!$C$4:$C$33,SMALL(IF(Control!$B$4:$B$33="Sí",ROW(Control!$B$4:$B$33)),22)-3)-INDEX(Control!$D$4:$D$33,SMALL(IF(Control!$B$4:$B$33="Sí",ROW(Control!$B$4:$B$33)),22)-3)+INDEX(Control!$E$4:$E$33,SMALL(IF(Control!$B$4:$B$33="Sí",ROW(Control!$B$4:$B$33)),22)-3)-SUM(INDEX(Control!$F$4:R$33,SMALL(IF(Control!$B$4:$B$33="Sí",ROW(Control!$B$4:$B$33)),22)-3,0)),"")</f>
        <v>0</v>
      </c>
      <c r="B33" s="48" t="str" cm="1">
        <f t="array" ref="B33">IFERROR(INDEX(Control!$A$4:$A$33,SMALL(IF(Control!$B$4:$B$33="Sí",ROW(Control!$B$4:$B$33)),22)-3)&amp;IF(INDEX(Configuración!$C$10:$C$39,SMALL(IF(Control!$B$4:$B$33="Sí",ROW(Control!$B$4:$B$33)),22)-3)="Sí"," (solo para Enseñanzas Profesionales)",""),"")</f>
        <v>SAXOFÓN</v>
      </c>
      <c r="C33" s="49"/>
      <c r="D33" s="49"/>
      <c r="E33" s="49"/>
      <c r="F33" s="49"/>
      <c r="G33" s="49"/>
      <c r="H33" s="49"/>
      <c r="I33" s="49"/>
      <c r="J33" s="49"/>
      <c r="K33" s="49"/>
      <c r="L33" s="49"/>
    </row>
    <row r="34" spans="1:12" ht="22" customHeight="1" x14ac:dyDescent="0.3">
      <c r="A34" s="32" cm="1">
        <f t="array" ref="A34">IFERROR(INDEX(Control!$C$4:$C$33,SMALL(IF(Control!$B$4:$B$33="Sí",ROW(Control!$B$4:$B$33)),23)-3)-INDEX(Control!$D$4:$D$33,SMALL(IF(Control!$B$4:$B$33="Sí",ROW(Control!$B$4:$B$33)),23)-3)+INDEX(Control!$E$4:$E$33,SMALL(IF(Control!$B$4:$B$33="Sí",ROW(Control!$B$4:$B$33)),23)-3)-SUM(INDEX(Control!$F$4:R$33,SMALL(IF(Control!$B$4:$B$33="Sí",ROW(Control!$B$4:$B$33)),23)-3,0)),"")</f>
        <v>0</v>
      </c>
      <c r="B34" s="46" t="str" cm="1">
        <f t="array" ref="B34">IFERROR(INDEX(Control!$A$4:$A$33,SMALL(IF(Control!$B$4:$B$33="Sí",ROW(Control!$B$4:$B$33)),23)-3)&amp;IF(INDEX(Configuración!$C$10:$C$39,SMALL(IF(Control!$B$4:$B$33="Sí",ROW(Control!$B$4:$B$33)),23)-3)="Sí"," (solo para Enseñanzas Profesionales)",""),"")</f>
        <v>TROMBÓN</v>
      </c>
      <c r="C34" s="47"/>
      <c r="D34" s="47"/>
      <c r="E34" s="47"/>
      <c r="F34" s="47"/>
      <c r="G34" s="47"/>
      <c r="H34" s="47"/>
      <c r="I34" s="47"/>
      <c r="J34" s="47"/>
      <c r="K34" s="47"/>
      <c r="L34" s="47"/>
    </row>
    <row r="35" spans="1:12" ht="22" customHeight="1" x14ac:dyDescent="0.3">
      <c r="A35" s="33" cm="1">
        <f t="array" ref="A35">IFERROR(INDEX(Control!$C$4:$C$33,SMALL(IF(Control!$B$4:$B$33="Sí",ROW(Control!$B$4:$B$33)),24)-3)-INDEX(Control!$D$4:$D$33,SMALL(IF(Control!$B$4:$B$33="Sí",ROW(Control!$B$4:$B$33)),24)-3)+INDEX(Control!$E$4:$E$33,SMALL(IF(Control!$B$4:$B$33="Sí",ROW(Control!$B$4:$B$33)),24)-3)-SUM(INDEX(Control!$F$4:R$33,SMALL(IF(Control!$B$4:$B$33="Sí",ROW(Control!$B$4:$B$33)),24)-3,0)),"")</f>
        <v>0</v>
      </c>
      <c r="B35" s="48" t="str" cm="1">
        <f t="array" ref="B35">IFERROR(INDEX(Control!$A$4:$A$33,SMALL(IF(Control!$B$4:$B$33="Sí",ROW(Control!$B$4:$B$33)),24)-3)&amp;IF(INDEX(Configuración!$C$10:$C$39,SMALL(IF(Control!$B$4:$B$33="Sí",ROW(Control!$B$4:$B$33)),24)-3)="Sí"," (solo para Enseñanzas Profesionales)",""),"")</f>
        <v>TROMPA</v>
      </c>
      <c r="C35" s="49"/>
      <c r="D35" s="49"/>
      <c r="E35" s="49"/>
      <c r="F35" s="49"/>
      <c r="G35" s="49"/>
      <c r="H35" s="49"/>
      <c r="I35" s="49"/>
      <c r="J35" s="49"/>
      <c r="K35" s="49"/>
      <c r="L35" s="49"/>
    </row>
    <row r="36" spans="1:12" ht="22" customHeight="1" x14ac:dyDescent="0.3">
      <c r="A36" s="32" cm="1">
        <f t="array" ref="A36">IFERROR(INDEX(Control!$C$4:$C$33,SMALL(IF(Control!$B$4:$B$33="Sí",ROW(Control!$B$4:$B$33)),25)-3)-INDEX(Control!$D$4:$D$33,SMALL(IF(Control!$B$4:$B$33="Sí",ROW(Control!$B$4:$B$33)),25)-3)+INDEX(Control!$E$4:$E$33,SMALL(IF(Control!$B$4:$B$33="Sí",ROW(Control!$B$4:$B$33)),25)-3)-SUM(INDEX(Control!$F$4:R$33,SMALL(IF(Control!$B$4:$B$33="Sí",ROW(Control!$B$4:$B$33)),25)-3,0)),"")</f>
        <v>0</v>
      </c>
      <c r="B36" s="46" t="str" cm="1">
        <f t="array" ref="B36">IFERROR(INDEX(Control!$A$4:$A$33,SMALL(IF(Control!$B$4:$B$33="Sí",ROW(Control!$B$4:$B$33)),25)-3)&amp;IF(INDEX(Configuración!$C$10:$C$39,SMALL(IF(Control!$B$4:$B$33="Sí",ROW(Control!$B$4:$B$33)),25)-3)="Sí"," (solo para Enseñanzas Profesionales)",""),"")</f>
        <v>TROMPETA</v>
      </c>
      <c r="C36" s="47"/>
      <c r="D36" s="47"/>
      <c r="E36" s="47"/>
      <c r="F36" s="47"/>
      <c r="G36" s="47"/>
      <c r="H36" s="47"/>
      <c r="I36" s="47"/>
      <c r="J36" s="47"/>
      <c r="K36" s="47"/>
      <c r="L36" s="47"/>
    </row>
    <row r="37" spans="1:12" ht="22" customHeight="1" x14ac:dyDescent="0.3">
      <c r="A37" s="33" cm="1">
        <f t="array" ref="A37">IFERROR(INDEX(Control!$C$4:$C$33,SMALL(IF(Control!$B$4:$B$33="Sí",ROW(Control!$B$4:$B$33)),26)-3)-INDEX(Control!$D$4:$D$33,SMALL(IF(Control!$B$4:$B$33="Sí",ROW(Control!$B$4:$B$33)),26)-3)+INDEX(Control!$E$4:$E$33,SMALL(IF(Control!$B$4:$B$33="Sí",ROW(Control!$B$4:$B$33)),26)-3)-SUM(INDEX(Control!$F$4:R$33,SMALL(IF(Control!$B$4:$B$33="Sí",ROW(Control!$B$4:$B$33)),26)-3,0)),"")</f>
        <v>0</v>
      </c>
      <c r="B37" s="48" t="str" cm="1">
        <f t="array" ref="B37">IFERROR(INDEX(Control!$A$4:$A$33,SMALL(IF(Control!$B$4:$B$33="Sí",ROW(Control!$B$4:$B$33)),26)-3)&amp;IF(INDEX(Configuración!$C$10:$C$39,SMALL(IF(Control!$B$4:$B$33="Sí",ROW(Control!$B$4:$B$33)),26)-3)="Sí"," (solo para Enseñanzas Profesionales)",""),"")</f>
        <v>TUBA</v>
      </c>
      <c r="C37" s="49"/>
      <c r="D37" s="49"/>
      <c r="E37" s="49"/>
      <c r="F37" s="49"/>
      <c r="G37" s="49"/>
      <c r="H37" s="49"/>
      <c r="I37" s="49"/>
      <c r="J37" s="49"/>
      <c r="K37" s="49"/>
      <c r="L37" s="49"/>
    </row>
    <row r="38" spans="1:12" ht="22" customHeight="1" x14ac:dyDescent="0.3">
      <c r="A38" s="32" cm="1">
        <f t="array" ref="A38">IFERROR(INDEX(Control!$C$4:$C$33,SMALL(IF(Control!$B$4:$B$33="Sí",ROW(Control!$B$4:$B$33)),27)-3)-INDEX(Control!$D$4:$D$33,SMALL(IF(Control!$B$4:$B$33="Sí",ROW(Control!$B$4:$B$33)),27)-3)+INDEX(Control!$E$4:$E$33,SMALL(IF(Control!$B$4:$B$33="Sí",ROW(Control!$B$4:$B$33)),27)-3)-SUM(INDEX(Control!$F$4:R$33,SMALL(IF(Control!$B$4:$B$33="Sí",ROW(Control!$B$4:$B$33)),27)-3,0)),"")</f>
        <v>0</v>
      </c>
      <c r="B38" s="46" t="str" cm="1">
        <f t="array" ref="B38">IFERROR(INDEX(Control!$A$4:$A$33,SMALL(IF(Control!$B$4:$B$33="Sí",ROW(Control!$B$4:$B$33)),27)-3)&amp;IF(INDEX(Configuración!$C$10:$C$39,SMALL(IF(Control!$B$4:$B$33="Sí",ROW(Control!$B$4:$B$33)),27)-3)="Sí"," (solo para Enseñanzas Profesionales)",""),"")</f>
        <v>VIOLA</v>
      </c>
      <c r="C38" s="47"/>
      <c r="D38" s="47"/>
      <c r="E38" s="47"/>
      <c r="F38" s="47"/>
      <c r="G38" s="47"/>
      <c r="H38" s="47"/>
      <c r="I38" s="47"/>
      <c r="J38" s="47"/>
      <c r="K38" s="47"/>
      <c r="L38" s="47"/>
    </row>
    <row r="39" spans="1:12" ht="22" customHeight="1" x14ac:dyDescent="0.3">
      <c r="A39" s="33" cm="1">
        <f t="array" ref="A39">IFERROR(INDEX(Control!$C$4:$C$33,SMALL(IF(Control!$B$4:$B$33="Sí",ROW(Control!$B$4:$B$33)),28)-3)-INDEX(Control!$D$4:$D$33,SMALL(IF(Control!$B$4:$B$33="Sí",ROW(Control!$B$4:$B$33)),28)-3)+INDEX(Control!$E$4:$E$33,SMALL(IF(Control!$B$4:$B$33="Sí",ROW(Control!$B$4:$B$33)),28)-3)-SUM(INDEX(Control!$F$4:R$33,SMALL(IF(Control!$B$4:$B$33="Sí",ROW(Control!$B$4:$B$33)),28)-3,0)),"")</f>
        <v>0</v>
      </c>
      <c r="B39" s="48" t="str" cm="1">
        <f t="array" ref="B39">IFERROR(INDEX(Control!$A$4:$A$33,SMALL(IF(Control!$B$4:$B$33="Sí",ROW(Control!$B$4:$B$33)),28)-3)&amp;IF(INDEX(Configuración!$C$10:$C$39,SMALL(IF(Control!$B$4:$B$33="Sí",ROW(Control!$B$4:$B$33)),28)-3)="Sí"," (solo para Enseñanzas Profesionales)",""),"")</f>
        <v>VIOLA DA GAMBA</v>
      </c>
      <c r="C39" s="49"/>
      <c r="D39" s="49"/>
      <c r="E39" s="49"/>
      <c r="F39" s="49"/>
      <c r="G39" s="49"/>
      <c r="H39" s="49"/>
      <c r="I39" s="49"/>
      <c r="J39" s="49"/>
      <c r="K39" s="49"/>
      <c r="L39" s="49"/>
    </row>
    <row r="40" spans="1:12" ht="22" customHeight="1" x14ac:dyDescent="0.3">
      <c r="A40" s="32" cm="1">
        <f t="array" ref="A40">IFERROR(INDEX(Control!$C$4:$C$33,SMALL(IF(Control!$B$4:$B$33="Sí",ROW(Control!$B$4:$B$33)),29)-3)-INDEX(Control!$D$4:$D$33,SMALL(IF(Control!$B$4:$B$33="Sí",ROW(Control!$B$4:$B$33)),29)-3)+INDEX(Control!$E$4:$E$33,SMALL(IF(Control!$B$4:$B$33="Sí",ROW(Control!$B$4:$B$33)),29)-3)-SUM(INDEX(Control!$F$4:R$33,SMALL(IF(Control!$B$4:$B$33="Sí",ROW(Control!$B$4:$B$33)),29)-3,0)),"")</f>
        <v>0</v>
      </c>
      <c r="B40" s="46" t="str" cm="1">
        <f t="array" ref="B40">IFERROR(INDEX(Control!$A$4:$A$33,SMALL(IF(Control!$B$4:$B$33="Sí",ROW(Control!$B$4:$B$33)),29)-3)&amp;IF(INDEX(Configuración!$C$10:$C$39,SMALL(IF(Control!$B$4:$B$33="Sí",ROW(Control!$B$4:$B$33)),29)-3)="Sí"," (solo para Enseñanzas Profesionales)",""),"")</f>
        <v>VIOLÍN</v>
      </c>
      <c r="C40" s="47"/>
      <c r="D40" s="47"/>
      <c r="E40" s="47"/>
      <c r="F40" s="47"/>
      <c r="G40" s="47"/>
      <c r="H40" s="47"/>
      <c r="I40" s="47"/>
      <c r="J40" s="47"/>
      <c r="K40" s="47"/>
      <c r="L40" s="47"/>
    </row>
    <row r="41" spans="1:12" ht="22" customHeight="1" thickBot="1" x14ac:dyDescent="0.35">
      <c r="A41" s="43" cm="1">
        <f t="array" ref="A41">IFERROR(INDEX(Control!$C$4:$C$33,SMALL(IF(Control!$B$4:$B$33="Sí",ROW(Control!$B$4:$B$33)),30)-3)-INDEX(Control!$D$4:$D$33,SMALL(IF(Control!$B$4:$B$33="Sí",ROW(Control!$B$4:$B$33)),30)-3)+INDEX(Control!$E$4:$E$33,SMALL(IF(Control!$B$4:$B$33="Sí",ROW(Control!$B$4:$B$33)),30)-3)-SUM(INDEX(Control!$F$4:R$33,SMALL(IF(Control!$B$4:$B$33="Sí",ROW(Control!$B$4:$B$33)),30)-3,0)),"")</f>
        <v>0</v>
      </c>
      <c r="B41" s="62" t="str" cm="1">
        <f t="array" ref="B41">IFERROR(INDEX(Control!$A$4:$A$33,SMALL(IF(Control!$B$4:$B$33="Sí",ROW(Control!$B$4:$B$33)),30)-3)&amp;IF(INDEX(Configuración!$C$10:$C$39,SMALL(IF(Control!$B$4:$B$33="Sí",ROW(Control!$B$4:$B$33)),30)-3)="Sí"," (solo para Enseñanzas Profesionales)",""),"")</f>
        <v>VIOLONCHELO</v>
      </c>
      <c r="C41" s="63"/>
      <c r="D41" s="63"/>
      <c r="E41" s="63"/>
      <c r="F41" s="63"/>
      <c r="G41" s="63"/>
      <c r="H41" s="63"/>
      <c r="I41" s="63"/>
      <c r="J41" s="63"/>
      <c r="K41" s="63"/>
      <c r="L41" s="63"/>
    </row>
    <row r="42" spans="1:12" ht="30" customHeight="1" thickTop="1" x14ac:dyDescent="0.3">
      <c r="A42" s="44">
        <f>SUM(A12:A41)</f>
        <v>0</v>
      </c>
      <c r="B42" s="45" t="s">
        <v>189</v>
      </c>
      <c r="C42" s="45"/>
      <c r="D42" s="45"/>
      <c r="E42" s="45"/>
      <c r="F42" s="45"/>
      <c r="G42" s="45"/>
      <c r="H42" s="45"/>
      <c r="I42" s="45"/>
      <c r="J42" s="45"/>
      <c r="K42" s="45"/>
      <c r="L42" s="45"/>
    </row>
    <row r="43" spans="1:12" ht="20" customHeight="1" x14ac:dyDescent="0.2">
      <c r="A43" s="60" t="s">
        <v>114</v>
      </c>
      <c r="B43" s="61"/>
      <c r="C43" s="61"/>
      <c r="D43" s="61"/>
      <c r="E43" s="61"/>
      <c r="F43" s="61"/>
      <c r="G43" s="61"/>
      <c r="H43" s="61"/>
      <c r="I43" s="61"/>
      <c r="J43" s="61"/>
      <c r="K43" s="61"/>
      <c r="L43" s="61"/>
    </row>
    <row r="44" spans="1:12" ht="14" customHeight="1" x14ac:dyDescent="0.2">
      <c r="A44" s="29" t="s">
        <v>68</v>
      </c>
      <c r="B44" s="57" t="s">
        <v>42</v>
      </c>
      <c r="C44" s="57"/>
      <c r="D44" s="57"/>
      <c r="E44" s="57"/>
      <c r="F44" s="57"/>
      <c r="G44" s="29" t="s">
        <v>80</v>
      </c>
      <c r="H44" s="57" t="s">
        <v>53</v>
      </c>
      <c r="I44" s="57"/>
      <c r="J44" s="57"/>
      <c r="K44" s="57"/>
      <c r="L44" s="57"/>
    </row>
    <row r="45" spans="1:12" ht="14" customHeight="1" x14ac:dyDescent="0.2">
      <c r="A45" s="29" t="s">
        <v>69</v>
      </c>
      <c r="B45" s="57" t="s">
        <v>43</v>
      </c>
      <c r="C45" s="57"/>
      <c r="D45" s="57"/>
      <c r="E45" s="57"/>
      <c r="F45" s="57"/>
      <c r="G45" s="28" t="s">
        <v>81</v>
      </c>
      <c r="H45" s="58" t="s">
        <v>54</v>
      </c>
      <c r="I45" s="57"/>
      <c r="J45" s="57"/>
      <c r="K45" s="57"/>
      <c r="L45" s="57"/>
    </row>
    <row r="46" spans="1:12" ht="14" customHeight="1" x14ac:dyDescent="0.2">
      <c r="A46" s="29" t="s">
        <v>70</v>
      </c>
      <c r="B46" s="57" t="s">
        <v>44</v>
      </c>
      <c r="C46" s="57"/>
      <c r="D46" s="57"/>
      <c r="E46" s="57"/>
      <c r="F46" s="57"/>
      <c r="G46" s="29" t="s">
        <v>82</v>
      </c>
      <c r="H46" s="57" t="s">
        <v>55</v>
      </c>
      <c r="I46" s="57"/>
      <c r="J46" s="57"/>
      <c r="K46" s="57"/>
      <c r="L46" s="57"/>
    </row>
    <row r="47" spans="1:12" ht="14" customHeight="1" x14ac:dyDescent="0.2">
      <c r="A47" s="29" t="s">
        <v>71</v>
      </c>
      <c r="B47" s="57" t="s">
        <v>45</v>
      </c>
      <c r="C47" s="57"/>
      <c r="D47" s="57"/>
      <c r="E47" s="57"/>
      <c r="F47" s="57"/>
      <c r="G47" s="29" t="s">
        <v>83</v>
      </c>
      <c r="H47" s="57" t="s">
        <v>56</v>
      </c>
      <c r="I47" s="57"/>
      <c r="J47" s="57"/>
      <c r="K47" s="57"/>
      <c r="L47" s="57"/>
    </row>
    <row r="48" spans="1:12" ht="14" customHeight="1" x14ac:dyDescent="0.2">
      <c r="A48" s="29" t="s">
        <v>72</v>
      </c>
      <c r="B48" s="57" t="s">
        <v>194</v>
      </c>
      <c r="C48" s="57"/>
      <c r="D48" s="57"/>
      <c r="E48" s="57"/>
      <c r="F48" s="57"/>
      <c r="G48" s="29" t="s">
        <v>84</v>
      </c>
      <c r="H48" s="57" t="s">
        <v>57</v>
      </c>
      <c r="I48" s="57"/>
      <c r="J48" s="57"/>
      <c r="K48" s="57"/>
      <c r="L48" s="57"/>
    </row>
    <row r="49" spans="1:12" ht="14" customHeight="1" x14ac:dyDescent="0.2">
      <c r="A49" s="29" t="s">
        <v>73</v>
      </c>
      <c r="B49" s="57" t="s">
        <v>46</v>
      </c>
      <c r="C49" s="57"/>
      <c r="D49" s="57"/>
      <c r="E49" s="57"/>
      <c r="F49" s="57"/>
      <c r="G49" s="29" t="s">
        <v>85</v>
      </c>
      <c r="H49" s="57" t="s">
        <v>58</v>
      </c>
      <c r="I49" s="57"/>
      <c r="J49" s="57"/>
      <c r="K49" s="57"/>
      <c r="L49" s="57"/>
    </row>
    <row r="50" spans="1:12" ht="14" customHeight="1" x14ac:dyDescent="0.2">
      <c r="A50" s="29" t="s">
        <v>74</v>
      </c>
      <c r="B50" s="57" t="s">
        <v>47</v>
      </c>
      <c r="C50" s="57"/>
      <c r="D50" s="57"/>
      <c r="E50" s="57"/>
      <c r="F50" s="57"/>
      <c r="G50" s="29" t="s">
        <v>86</v>
      </c>
      <c r="H50" s="57" t="s">
        <v>59</v>
      </c>
      <c r="I50" s="57"/>
      <c r="J50" s="57"/>
      <c r="K50" s="57"/>
      <c r="L50" s="57"/>
    </row>
    <row r="51" spans="1:12" ht="14" customHeight="1" x14ac:dyDescent="0.2">
      <c r="A51" s="29" t="s">
        <v>75</v>
      </c>
      <c r="B51" s="57" t="s">
        <v>48</v>
      </c>
      <c r="C51" s="57"/>
      <c r="D51" s="57"/>
      <c r="E51" s="57"/>
      <c r="F51" s="57"/>
      <c r="G51" s="29" t="s">
        <v>87</v>
      </c>
      <c r="H51" s="57" t="s">
        <v>60</v>
      </c>
      <c r="I51" s="57"/>
      <c r="J51" s="57"/>
      <c r="K51" s="57"/>
      <c r="L51" s="57"/>
    </row>
    <row r="52" spans="1:12" ht="14" customHeight="1" x14ac:dyDescent="0.2">
      <c r="A52" s="29" t="s">
        <v>76</v>
      </c>
      <c r="B52" s="57" t="s">
        <v>49</v>
      </c>
      <c r="C52" s="57"/>
      <c r="D52" s="57"/>
      <c r="E52" s="57"/>
      <c r="F52" s="57"/>
      <c r="G52" s="29" t="s">
        <v>88</v>
      </c>
      <c r="H52" s="57" t="s">
        <v>61</v>
      </c>
      <c r="I52" s="57"/>
      <c r="J52" s="57"/>
      <c r="K52" s="57"/>
      <c r="L52" s="57"/>
    </row>
    <row r="53" spans="1:12" ht="14" customHeight="1" x14ac:dyDescent="0.2">
      <c r="A53" s="29" t="s">
        <v>77</v>
      </c>
      <c r="B53" s="57" t="s">
        <v>50</v>
      </c>
      <c r="C53" s="57"/>
      <c r="D53" s="57"/>
      <c r="E53" s="57"/>
      <c r="F53" s="57"/>
      <c r="G53" s="29" t="s">
        <v>89</v>
      </c>
      <c r="H53" s="57" t="s">
        <v>62</v>
      </c>
      <c r="I53" s="57"/>
      <c r="J53" s="57"/>
      <c r="K53" s="57"/>
      <c r="L53" s="57"/>
    </row>
    <row r="54" spans="1:12" ht="14" customHeight="1" x14ac:dyDescent="0.2">
      <c r="A54" s="29" t="s">
        <v>78</v>
      </c>
      <c r="B54" s="57" t="s">
        <v>51</v>
      </c>
      <c r="C54" s="57"/>
      <c r="D54" s="57"/>
      <c r="E54" s="57"/>
      <c r="F54" s="57"/>
      <c r="G54" s="29" t="s">
        <v>90</v>
      </c>
      <c r="H54" s="57" t="s">
        <v>63</v>
      </c>
      <c r="I54" s="57"/>
      <c r="J54" s="57"/>
      <c r="K54" s="57"/>
      <c r="L54" s="57"/>
    </row>
    <row r="55" spans="1:12" ht="14" customHeight="1" x14ac:dyDescent="0.2">
      <c r="A55" s="29" t="s">
        <v>79</v>
      </c>
      <c r="B55" s="57" t="s">
        <v>52</v>
      </c>
      <c r="C55" s="57"/>
      <c r="D55" s="57"/>
      <c r="E55" s="57"/>
      <c r="F55" s="57"/>
      <c r="G55" s="30"/>
      <c r="H55" s="30"/>
      <c r="I55" s="30"/>
      <c r="J55" s="30"/>
      <c r="K55" s="30"/>
      <c r="L55" s="30"/>
    </row>
  </sheetData>
  <sheetProtection sheet="1" objects="1" scenarios="1"/>
  <mergeCells count="62">
    <mergeCell ref="H52:L52"/>
    <mergeCell ref="H53:L53"/>
    <mergeCell ref="H54:L54"/>
    <mergeCell ref="B11:L11"/>
    <mergeCell ref="B12:L12"/>
    <mergeCell ref="B13:L13"/>
    <mergeCell ref="B14:L14"/>
    <mergeCell ref="B15:L15"/>
    <mergeCell ref="B16:L16"/>
    <mergeCell ref="B17:L17"/>
    <mergeCell ref="B54:F54"/>
    <mergeCell ref="A43:L43"/>
    <mergeCell ref="B45:F45"/>
    <mergeCell ref="B46:F46"/>
    <mergeCell ref="B47:F47"/>
    <mergeCell ref="B41:L41"/>
    <mergeCell ref="B55:F55"/>
    <mergeCell ref="H44:L44"/>
    <mergeCell ref="H45:L45"/>
    <mergeCell ref="H46:L46"/>
    <mergeCell ref="H47:L47"/>
    <mergeCell ref="H48:L48"/>
    <mergeCell ref="H49:L49"/>
    <mergeCell ref="H50:L50"/>
    <mergeCell ref="H51:L51"/>
    <mergeCell ref="B48:F48"/>
    <mergeCell ref="B49:F49"/>
    <mergeCell ref="B50:F50"/>
    <mergeCell ref="B51:F51"/>
    <mergeCell ref="B52:F52"/>
    <mergeCell ref="B53:F53"/>
    <mergeCell ref="B44:F44"/>
    <mergeCell ref="A9:L9"/>
    <mergeCell ref="B39:L39"/>
    <mergeCell ref="B40:L40"/>
    <mergeCell ref="B29:L29"/>
    <mergeCell ref="B30:L30"/>
    <mergeCell ref="B31:L31"/>
    <mergeCell ref="B32:L32"/>
    <mergeCell ref="B38:L38"/>
    <mergeCell ref="B22:L22"/>
    <mergeCell ref="B23:L23"/>
    <mergeCell ref="B24:L24"/>
    <mergeCell ref="B25:L25"/>
    <mergeCell ref="B26:L26"/>
    <mergeCell ref="B27:L27"/>
    <mergeCell ref="B28:L28"/>
    <mergeCell ref="B33:L33"/>
    <mergeCell ref="A1:L1"/>
    <mergeCell ref="A2:L2"/>
    <mergeCell ref="A3:L3"/>
    <mergeCell ref="A4:L4"/>
    <mergeCell ref="A6:L6"/>
    <mergeCell ref="B42:L42"/>
    <mergeCell ref="B18:L18"/>
    <mergeCell ref="B19:L19"/>
    <mergeCell ref="B20:L20"/>
    <mergeCell ref="B21:L21"/>
    <mergeCell ref="B34:L34"/>
    <mergeCell ref="B35:L35"/>
    <mergeCell ref="B36:L36"/>
    <mergeCell ref="B37:L37"/>
  </mergeCells>
  <conditionalFormatting sqref="A12:L41">
    <cfRule type="expression" dxfId="9" priority="1">
      <formula>$B12=""</formula>
    </cfRule>
  </conditionalFormatting>
  <pageMargins left="0.19685039375000002" right="0.19685039375000002" top="0.19685039375000002" bottom="0.19685039375000002" header="0.19685039375000002" footer="0.19685039375000002"/>
  <pageSetup paperSize="9" scale="62" orientation="portrait" horizontalDpi="0" verticalDpi="0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E250B37-7A8B-F246-92D3-0E7974412355}">
  <sheetPr>
    <pageSetUpPr fitToPage="1"/>
  </sheetPr>
  <dimension ref="A1:L55"/>
  <sheetViews>
    <sheetView topLeftCell="A3" workbookViewId="0">
      <selection activeCell="A4" sqref="A4:L4"/>
    </sheetView>
  </sheetViews>
  <sheetFormatPr baseColWidth="10" defaultRowHeight="16" x14ac:dyDescent="0.2"/>
  <cols>
    <col min="1" max="1" width="20" customWidth="1"/>
    <col min="2" max="12" width="10" customWidth="1"/>
  </cols>
  <sheetData>
    <row r="1" spans="1:12" ht="60" customHeight="1" x14ac:dyDescent="0.2">
      <c r="A1" s="50" t="s">
        <v>66</v>
      </c>
      <c r="B1" s="51"/>
      <c r="C1" s="51"/>
      <c r="D1" s="51"/>
      <c r="E1" s="51"/>
      <c r="F1" s="51"/>
      <c r="G1" s="51"/>
      <c r="H1" s="51"/>
      <c r="I1" s="51"/>
      <c r="J1" s="51"/>
      <c r="K1" s="51"/>
      <c r="L1" s="51"/>
    </row>
    <row r="2" spans="1:12" ht="42" customHeight="1" x14ac:dyDescent="0.4">
      <c r="A2" s="52">
        <f>Configuración!B3</f>
        <v>0</v>
      </c>
      <c r="B2" s="51"/>
      <c r="C2" s="51"/>
      <c r="D2" s="51"/>
      <c r="E2" s="51"/>
      <c r="F2" s="51"/>
      <c r="G2" s="51"/>
      <c r="H2" s="51"/>
      <c r="I2" s="51"/>
      <c r="J2" s="51"/>
      <c r="K2" s="51"/>
      <c r="L2" s="51"/>
    </row>
    <row r="3" spans="1:12" ht="24" customHeight="1" x14ac:dyDescent="0.25">
      <c r="A3" s="53" t="str">
        <f>"Curso académico: "&amp;Configuración!B4</f>
        <v xml:space="preserve">Curso académico: </v>
      </c>
      <c r="B3" s="51"/>
      <c r="C3" s="51"/>
      <c r="D3" s="51"/>
      <c r="E3" s="51"/>
      <c r="F3" s="51"/>
      <c r="G3" s="51"/>
      <c r="H3" s="51"/>
      <c r="I3" s="51"/>
      <c r="J3" s="51"/>
      <c r="K3" s="51"/>
      <c r="L3" s="51"/>
    </row>
    <row r="4" spans="1:12" ht="34" customHeight="1" x14ac:dyDescent="0.3">
      <c r="A4" s="54" t="s">
        <v>130</v>
      </c>
      <c r="B4" s="51"/>
      <c r="C4" s="51"/>
      <c r="D4" s="51"/>
      <c r="E4" s="51"/>
      <c r="F4" s="51"/>
      <c r="G4" s="51"/>
      <c r="H4" s="51"/>
      <c r="I4" s="51"/>
      <c r="J4" s="51"/>
      <c r="K4" s="51"/>
      <c r="L4" s="51"/>
    </row>
    <row r="5" spans="1:12" ht="6" customHeight="1" x14ac:dyDescent="0.2"/>
    <row r="6" spans="1:12" ht="22" customHeight="1" thickBot="1" x14ac:dyDescent="0.25">
      <c r="A6" s="55" t="s">
        <v>67</v>
      </c>
      <c r="B6" s="51"/>
      <c r="C6" s="51"/>
      <c r="D6" s="51"/>
      <c r="E6" s="51"/>
      <c r="F6" s="51"/>
      <c r="G6" s="51"/>
      <c r="H6" s="51"/>
      <c r="I6" s="51"/>
      <c r="J6" s="51"/>
      <c r="K6" s="51"/>
      <c r="L6" s="51"/>
    </row>
    <row r="7" spans="1:12" ht="22" customHeight="1" thickBot="1" x14ac:dyDescent="0.25">
      <c r="A7" s="21" t="s">
        <v>68</v>
      </c>
      <c r="B7" s="21" t="s">
        <v>69</v>
      </c>
      <c r="C7" s="21" t="s">
        <v>70</v>
      </c>
      <c r="D7" s="21" t="s">
        <v>71</v>
      </c>
      <c r="E7" s="21" t="s">
        <v>72</v>
      </c>
      <c r="F7" s="21" t="s">
        <v>73</v>
      </c>
      <c r="G7" s="21" t="s">
        <v>74</v>
      </c>
      <c r="H7" s="21" t="s">
        <v>75</v>
      </c>
      <c r="I7" s="21" t="s">
        <v>76</v>
      </c>
      <c r="J7" s="21" t="s">
        <v>77</v>
      </c>
      <c r="K7" s="21" t="s">
        <v>78</v>
      </c>
      <c r="L7" s="24" t="s">
        <v>79</v>
      </c>
    </row>
    <row r="8" spans="1:12" ht="22" customHeight="1" thickBot="1" x14ac:dyDescent="0.25">
      <c r="A8" s="22" t="s">
        <v>80</v>
      </c>
      <c r="B8" s="22" t="s">
        <v>81</v>
      </c>
      <c r="C8" s="16" t="s">
        <v>82</v>
      </c>
      <c r="D8" s="17" t="s">
        <v>83</v>
      </c>
      <c r="E8" s="17" t="s">
        <v>84</v>
      </c>
      <c r="F8" s="17" t="s">
        <v>85</v>
      </c>
      <c r="G8" s="17" t="s">
        <v>86</v>
      </c>
      <c r="H8" s="17" t="s">
        <v>87</v>
      </c>
      <c r="I8" s="17" t="s">
        <v>88</v>
      </c>
      <c r="J8" s="17" t="s">
        <v>89</v>
      </c>
      <c r="K8" s="17" t="s">
        <v>90</v>
      </c>
      <c r="L8" s="20"/>
    </row>
    <row r="9" spans="1:12" ht="20" customHeight="1" x14ac:dyDescent="0.2">
      <c r="A9" s="56" t="s">
        <v>104</v>
      </c>
      <c r="B9" s="51"/>
      <c r="C9" s="51"/>
      <c r="D9" s="51"/>
      <c r="E9" s="51"/>
      <c r="F9" s="51"/>
      <c r="G9" s="51"/>
      <c r="H9" s="51"/>
      <c r="I9" s="51"/>
      <c r="J9" s="51"/>
      <c r="K9" s="51"/>
      <c r="L9" s="51"/>
    </row>
    <row r="10" spans="1:12" ht="6" customHeight="1" x14ac:dyDescent="0.2"/>
    <row r="11" spans="1:12" ht="26" customHeight="1" x14ac:dyDescent="0.25">
      <c r="A11" s="31" t="s">
        <v>92</v>
      </c>
      <c r="B11" s="59" t="s">
        <v>4</v>
      </c>
      <c r="C11" s="59"/>
      <c r="D11" s="59"/>
      <c r="E11" s="59"/>
      <c r="F11" s="59"/>
      <c r="G11" s="59"/>
      <c r="H11" s="59"/>
      <c r="I11" s="59"/>
      <c r="J11" s="59"/>
      <c r="K11" s="59"/>
      <c r="L11" s="59"/>
    </row>
    <row r="12" spans="1:12" ht="22" customHeight="1" x14ac:dyDescent="0.3">
      <c r="A12" s="32" cm="1">
        <f t="array" ref="A12">IFERROR(INDEX(Control!$C$4:$C$33,SMALL(IF(Control!$B$4:$B$33="Sí",ROW(Control!$B$4:$B$33)),1)-3)-INDEX(Control!$D$4:$D$33,SMALL(IF(Control!$B$4:$B$33="Sí",ROW(Control!$B$4:$B$33)),1)-3)+INDEX(Control!$E$4:$E$33,SMALL(IF(Control!$B$4:$B$33="Sí",ROW(Control!$B$4:$B$33)),1)-3)-SUM(INDEX(Control!$F$4:S$33,SMALL(IF(Control!$B$4:$B$33="Sí",ROW(Control!$B$4:$B$33)),1)-3,0)),"")</f>
        <v>0</v>
      </c>
      <c r="B12" s="46" t="str" cm="1">
        <f t="array" ref="B12">IFERROR(INDEX(Control!$A$4:$A$33,SMALL(IF(Control!$B$4:$B$33="Sí",ROW(Control!$B$4:$B$33)),1)-3)&amp;IF(INDEX(Configuración!$C$10:$C$39,SMALL(IF(Control!$B$4:$B$33="Sí",ROW(Control!$B$4:$B$33)),1)-3)="Sí"," (solo para Enseñanzas Profesionales)",""),"")</f>
        <v>ACORDEÓN</v>
      </c>
      <c r="C12" s="47"/>
      <c r="D12" s="47"/>
      <c r="E12" s="47"/>
      <c r="F12" s="47"/>
      <c r="G12" s="47"/>
      <c r="H12" s="47"/>
      <c r="I12" s="47"/>
      <c r="J12" s="47"/>
      <c r="K12" s="47"/>
      <c r="L12" s="47"/>
    </row>
    <row r="13" spans="1:12" ht="22" customHeight="1" x14ac:dyDescent="0.3">
      <c r="A13" s="33" cm="1">
        <f t="array" ref="A13">IFERROR(INDEX(Control!$C$4:$C$33,SMALL(IF(Control!$B$4:$B$33="Sí",ROW(Control!$B$4:$B$33)),2)-3)-INDEX(Control!$D$4:$D$33,SMALL(IF(Control!$B$4:$B$33="Sí",ROW(Control!$B$4:$B$33)),2)-3)+INDEX(Control!$E$4:$E$33,SMALL(IF(Control!$B$4:$B$33="Sí",ROW(Control!$B$4:$B$33)),2)-3)-SUM(INDEX(Control!$F$4:S$33,SMALL(IF(Control!$B$4:$B$33="Sí",ROW(Control!$B$4:$B$33)),2)-3,0)),"")</f>
        <v>0</v>
      </c>
      <c r="B13" s="48" t="str" cm="1">
        <f t="array" ref="B13">IFERROR(INDEX(Control!$A$4:$A$33,SMALL(IF(Control!$B$4:$B$33="Sí",ROW(Control!$B$4:$B$33)),2)-3)&amp;IF(INDEX(Configuración!$C$10:$C$39,SMALL(IF(Control!$B$4:$B$33="Sí",ROW(Control!$B$4:$B$33)),2)-3)="Sí"," (solo para Enseñanzas Profesionales)",""),"")</f>
        <v>ARPA</v>
      </c>
      <c r="C13" s="49"/>
      <c r="D13" s="49"/>
      <c r="E13" s="49"/>
      <c r="F13" s="49"/>
      <c r="G13" s="49"/>
      <c r="H13" s="49"/>
      <c r="I13" s="49"/>
      <c r="J13" s="49"/>
      <c r="K13" s="49"/>
      <c r="L13" s="49"/>
    </row>
    <row r="14" spans="1:12" ht="22" customHeight="1" x14ac:dyDescent="0.3">
      <c r="A14" s="32" cm="1">
        <f t="array" ref="A14">IFERROR(INDEX(Control!$C$4:$C$33,SMALL(IF(Control!$B$4:$B$33="Sí",ROW(Control!$B$4:$B$33)),3)-3)-INDEX(Control!$D$4:$D$33,SMALL(IF(Control!$B$4:$B$33="Sí",ROW(Control!$B$4:$B$33)),3)-3)+INDEX(Control!$E$4:$E$33,SMALL(IF(Control!$B$4:$B$33="Sí",ROW(Control!$B$4:$B$33)),3)-3)-SUM(INDEX(Control!$F$4:S$33,SMALL(IF(Control!$B$4:$B$33="Sí",ROW(Control!$B$4:$B$33)),3)-3,0)),"")</f>
        <v>0</v>
      </c>
      <c r="B14" s="46" t="str" cm="1">
        <f t="array" ref="B14">IFERROR(INDEX(Control!$A$4:$A$33,SMALL(IF(Control!$B$4:$B$33="Sí",ROW(Control!$B$4:$B$33)),3)-3)&amp;IF(INDEX(Configuración!$C$10:$C$39,SMALL(IF(Control!$B$4:$B$33="Sí",ROW(Control!$B$4:$B$33)),3)-3)="Sí"," (solo para Enseñanzas Profesionales)",""),"")</f>
        <v>BAJO ELÉCTRICO</v>
      </c>
      <c r="C14" s="47"/>
      <c r="D14" s="47"/>
      <c r="E14" s="47"/>
      <c r="F14" s="47"/>
      <c r="G14" s="47"/>
      <c r="H14" s="47"/>
      <c r="I14" s="47"/>
      <c r="J14" s="47"/>
      <c r="K14" s="47"/>
      <c r="L14" s="47"/>
    </row>
    <row r="15" spans="1:12" ht="22" customHeight="1" x14ac:dyDescent="0.3">
      <c r="A15" s="33" cm="1">
        <f t="array" ref="A15">IFERROR(INDEX(Control!$C$4:$C$33,SMALL(IF(Control!$B$4:$B$33="Sí",ROW(Control!$B$4:$B$33)),4)-3)-INDEX(Control!$D$4:$D$33,SMALL(IF(Control!$B$4:$B$33="Sí",ROW(Control!$B$4:$B$33)),4)-3)+INDEX(Control!$E$4:$E$33,SMALL(IF(Control!$B$4:$B$33="Sí",ROW(Control!$B$4:$B$33)),4)-3)-SUM(INDEX(Control!$F$4:S$33,SMALL(IF(Control!$B$4:$B$33="Sí",ROW(Control!$B$4:$B$33)),4)-3,0)),"")</f>
        <v>0</v>
      </c>
      <c r="B15" s="48" t="str" cm="1">
        <f t="array" ref="B15">IFERROR(INDEX(Control!$A$4:$A$33,SMALL(IF(Control!$B$4:$B$33="Sí",ROW(Control!$B$4:$B$33)),4)-3)&amp;IF(INDEX(Configuración!$C$10:$C$39,SMALL(IF(Control!$B$4:$B$33="Sí",ROW(Control!$B$4:$B$33)),4)-3)="Sí"," (solo para Enseñanzas Profesionales)",""),"")</f>
        <v>CANTO (solo para Enseñanzas Profesionales)</v>
      </c>
      <c r="C15" s="49"/>
      <c r="D15" s="49"/>
      <c r="E15" s="49"/>
      <c r="F15" s="49"/>
      <c r="G15" s="49"/>
      <c r="H15" s="49"/>
      <c r="I15" s="49"/>
      <c r="J15" s="49"/>
      <c r="K15" s="49"/>
      <c r="L15" s="49"/>
    </row>
    <row r="16" spans="1:12" ht="22" customHeight="1" x14ac:dyDescent="0.3">
      <c r="A16" s="32" cm="1">
        <f t="array" ref="A16">IFERROR(INDEX(Control!$C$4:$C$33,SMALL(IF(Control!$B$4:$B$33="Sí",ROW(Control!$B$4:$B$33)),5)-3)-INDEX(Control!$D$4:$D$33,SMALL(IF(Control!$B$4:$B$33="Sí",ROW(Control!$B$4:$B$33)),5)-3)+INDEX(Control!$E$4:$E$33,SMALL(IF(Control!$B$4:$B$33="Sí",ROW(Control!$B$4:$B$33)),5)-3)-SUM(INDEX(Control!$F$4:S$33,SMALL(IF(Control!$B$4:$B$33="Sí",ROW(Control!$B$4:$B$33)),5)-3,0)),"")</f>
        <v>0</v>
      </c>
      <c r="B16" s="46" t="str" cm="1">
        <f t="array" ref="B16">IFERROR(INDEX(Control!$A$4:$A$33,SMALL(IF(Control!$B$4:$B$33="Sí",ROW(Control!$B$4:$B$33)),5)-3)&amp;IF(INDEX(Configuración!$C$10:$C$39,SMALL(IF(Control!$B$4:$B$33="Sí",ROW(Control!$B$4:$B$33)),5)-3)="Sí"," (solo para Enseñanzas Profesionales)",""),"")</f>
        <v>CANTO VALENCIANO</v>
      </c>
      <c r="C16" s="47"/>
      <c r="D16" s="47"/>
      <c r="E16" s="47"/>
      <c r="F16" s="47"/>
      <c r="G16" s="47"/>
      <c r="H16" s="47"/>
      <c r="I16" s="47"/>
      <c r="J16" s="47"/>
      <c r="K16" s="47"/>
      <c r="L16" s="47"/>
    </row>
    <row r="17" spans="1:12" ht="22" customHeight="1" x14ac:dyDescent="0.3">
      <c r="A17" s="33" cm="1">
        <f t="array" ref="A17">IFERROR(INDEX(Control!$C$4:$C$33,SMALL(IF(Control!$B$4:$B$33="Sí",ROW(Control!$B$4:$B$33)),6)-3)-INDEX(Control!$D$4:$D$33,SMALL(IF(Control!$B$4:$B$33="Sí",ROW(Control!$B$4:$B$33)),6)-3)+INDEX(Control!$E$4:$E$33,SMALL(IF(Control!$B$4:$B$33="Sí",ROW(Control!$B$4:$B$33)),6)-3)-SUM(INDEX(Control!$F$4:S$33,SMALL(IF(Control!$B$4:$B$33="Sí",ROW(Control!$B$4:$B$33)),6)-3,0)),"")</f>
        <v>0</v>
      </c>
      <c r="B17" s="48" t="str" cm="1">
        <f t="array" ref="B17">IFERROR(INDEX(Control!$A$4:$A$33,SMALL(IF(Control!$B$4:$B$33="Sí",ROW(Control!$B$4:$B$33)),6)-3)&amp;IF(INDEX(Configuración!$C$10:$C$39,SMALL(IF(Control!$B$4:$B$33="Sí",ROW(Control!$B$4:$B$33)),6)-3)="Sí"," (solo para Enseñanzas Profesionales)",""),"")</f>
        <v>CLARINETE</v>
      </c>
      <c r="C17" s="49"/>
      <c r="D17" s="49"/>
      <c r="E17" s="49"/>
      <c r="F17" s="49"/>
      <c r="G17" s="49"/>
      <c r="H17" s="49"/>
      <c r="I17" s="49"/>
      <c r="J17" s="49"/>
      <c r="K17" s="49"/>
      <c r="L17" s="49"/>
    </row>
    <row r="18" spans="1:12" ht="22" customHeight="1" x14ac:dyDescent="0.3">
      <c r="A18" s="32" cm="1">
        <f t="array" ref="A18">IFERROR(INDEX(Control!$C$4:$C$33,SMALL(IF(Control!$B$4:$B$33="Sí",ROW(Control!$B$4:$B$33)),7)-3)-INDEX(Control!$D$4:$D$33,SMALL(IF(Control!$B$4:$B$33="Sí",ROW(Control!$B$4:$B$33)),7)-3)+INDEX(Control!$E$4:$E$33,SMALL(IF(Control!$B$4:$B$33="Sí",ROW(Control!$B$4:$B$33)),7)-3)-SUM(INDEX(Control!$F$4:S$33,SMALL(IF(Control!$B$4:$B$33="Sí",ROW(Control!$B$4:$B$33)),7)-3,0)),"")</f>
        <v>0</v>
      </c>
      <c r="B18" s="46" t="str" cm="1">
        <f t="array" ref="B18">IFERROR(INDEX(Control!$A$4:$A$33,SMALL(IF(Control!$B$4:$B$33="Sí",ROW(Control!$B$4:$B$33)),7)-3)&amp;IF(INDEX(Configuración!$C$10:$C$39,SMALL(IF(Control!$B$4:$B$33="Sí",ROW(Control!$B$4:$B$33)),7)-3)="Sí"," (solo para Enseñanzas Profesionales)",""),"")</f>
        <v>CLAVECÍN</v>
      </c>
      <c r="C18" s="47"/>
      <c r="D18" s="47"/>
      <c r="E18" s="47"/>
      <c r="F18" s="47"/>
      <c r="G18" s="47"/>
      <c r="H18" s="47"/>
      <c r="I18" s="47"/>
      <c r="J18" s="47"/>
      <c r="K18" s="47"/>
      <c r="L18" s="47"/>
    </row>
    <row r="19" spans="1:12" ht="22" customHeight="1" x14ac:dyDescent="0.3">
      <c r="A19" s="33" cm="1">
        <f t="array" ref="A19">IFERROR(INDEX(Control!$C$4:$C$33,SMALL(IF(Control!$B$4:$B$33="Sí",ROW(Control!$B$4:$B$33)),8)-3)-INDEX(Control!$D$4:$D$33,SMALL(IF(Control!$B$4:$B$33="Sí",ROW(Control!$B$4:$B$33)),8)-3)+INDEX(Control!$E$4:$E$33,SMALL(IF(Control!$B$4:$B$33="Sí",ROW(Control!$B$4:$B$33)),8)-3)-SUM(INDEX(Control!$F$4:S$33,SMALL(IF(Control!$B$4:$B$33="Sí",ROW(Control!$B$4:$B$33)),8)-3,0)),"")</f>
        <v>0</v>
      </c>
      <c r="B19" s="48" t="str" cm="1">
        <f t="array" ref="B19">IFERROR(INDEX(Control!$A$4:$A$33,SMALL(IF(Control!$B$4:$B$33="Sí",ROW(Control!$B$4:$B$33)),8)-3)&amp;IF(INDEX(Configuración!$C$10:$C$39,SMALL(IF(Control!$B$4:$B$33="Sí",ROW(Control!$B$4:$B$33)),8)-3)="Sí"," (solo para Enseñanzas Profesionales)",""),"")</f>
        <v>CONTRABAJO</v>
      </c>
      <c r="C19" s="49"/>
      <c r="D19" s="49"/>
      <c r="E19" s="49"/>
      <c r="F19" s="49"/>
      <c r="G19" s="49"/>
      <c r="H19" s="49"/>
      <c r="I19" s="49"/>
      <c r="J19" s="49"/>
      <c r="K19" s="49"/>
      <c r="L19" s="49"/>
    </row>
    <row r="20" spans="1:12" ht="22" customHeight="1" x14ac:dyDescent="0.3">
      <c r="A20" s="32" cm="1">
        <f t="array" ref="A20">IFERROR(INDEX(Control!$C$4:$C$33,SMALL(IF(Control!$B$4:$B$33="Sí",ROW(Control!$B$4:$B$33)),9)-3)-INDEX(Control!$D$4:$D$33,SMALL(IF(Control!$B$4:$B$33="Sí",ROW(Control!$B$4:$B$33)),9)-3)+INDEX(Control!$E$4:$E$33,SMALL(IF(Control!$B$4:$B$33="Sí",ROW(Control!$B$4:$B$33)),9)-3)-SUM(INDEX(Control!$F$4:S$33,SMALL(IF(Control!$B$4:$B$33="Sí",ROW(Control!$B$4:$B$33)),9)-3,0)),"")</f>
        <v>0</v>
      </c>
      <c r="B20" s="46" t="str" cm="1">
        <f t="array" ref="B20">IFERROR(INDEX(Control!$A$4:$A$33,SMALL(IF(Control!$B$4:$B$33="Sí",ROW(Control!$B$4:$B$33)),9)-3)&amp;IF(INDEX(Configuración!$C$10:$C$39,SMALL(IF(Control!$B$4:$B$33="Sí",ROW(Control!$B$4:$B$33)),9)-3)="Sí"," (solo para Enseñanzas Profesionales)",""),"")</f>
        <v>CORO</v>
      </c>
      <c r="C20" s="47"/>
      <c r="D20" s="47"/>
      <c r="E20" s="47"/>
      <c r="F20" s="47"/>
      <c r="G20" s="47"/>
      <c r="H20" s="47"/>
      <c r="I20" s="47"/>
      <c r="J20" s="47"/>
      <c r="K20" s="47"/>
      <c r="L20" s="47"/>
    </row>
    <row r="21" spans="1:12" ht="22" customHeight="1" x14ac:dyDescent="0.3">
      <c r="A21" s="33" cm="1">
        <f t="array" ref="A21">IFERROR(INDEX(Control!$C$4:$C$33,SMALL(IF(Control!$B$4:$B$33="Sí",ROW(Control!$B$4:$B$33)),10)-3)-INDEX(Control!$D$4:$D$33,SMALL(IF(Control!$B$4:$B$33="Sí",ROW(Control!$B$4:$B$33)),10)-3)+INDEX(Control!$E$4:$E$33,SMALL(IF(Control!$B$4:$B$33="Sí",ROW(Control!$B$4:$B$33)),10)-3)-SUM(INDEX(Control!$F$4:S$33,SMALL(IF(Control!$B$4:$B$33="Sí",ROW(Control!$B$4:$B$33)),10)-3,0)),"")</f>
        <v>0</v>
      </c>
      <c r="B21" s="48" t="str" cm="1">
        <f t="array" ref="B21">IFERROR(INDEX(Control!$A$4:$A$33,SMALL(IF(Control!$B$4:$B$33="Sí",ROW(Control!$B$4:$B$33)),10)-3)&amp;IF(INDEX(Configuración!$C$10:$C$39,SMALL(IF(Control!$B$4:$B$33="Sí",ROW(Control!$B$4:$B$33)),10)-3)="Sí"," (solo para Enseñanzas Profesionales)",""),"")</f>
        <v>DULZAINA</v>
      </c>
      <c r="C21" s="49"/>
      <c r="D21" s="49"/>
      <c r="E21" s="49"/>
      <c r="F21" s="49"/>
      <c r="G21" s="49"/>
      <c r="H21" s="49"/>
      <c r="I21" s="49"/>
      <c r="J21" s="49"/>
      <c r="K21" s="49"/>
      <c r="L21" s="49"/>
    </row>
    <row r="22" spans="1:12" ht="22" customHeight="1" x14ac:dyDescent="0.3">
      <c r="A22" s="32" cm="1">
        <f t="array" ref="A22">IFERROR(INDEX(Control!$C$4:$C$33,SMALL(IF(Control!$B$4:$B$33="Sí",ROW(Control!$B$4:$B$33)),11)-3)-INDEX(Control!$D$4:$D$33,SMALL(IF(Control!$B$4:$B$33="Sí",ROW(Control!$B$4:$B$33)),11)-3)+INDEX(Control!$E$4:$E$33,SMALL(IF(Control!$B$4:$B$33="Sí",ROW(Control!$B$4:$B$33)),11)-3)-SUM(INDEX(Control!$F$4:S$33,SMALL(IF(Control!$B$4:$B$33="Sí",ROW(Control!$B$4:$B$33)),11)-3,0)),"")</f>
        <v>0</v>
      </c>
      <c r="B22" s="46" t="str" cm="1">
        <f t="array" ref="B22">IFERROR(INDEX(Control!$A$4:$A$33,SMALL(IF(Control!$B$4:$B$33="Sí",ROW(Control!$B$4:$B$33)),11)-3)&amp;IF(INDEX(Configuración!$C$10:$C$39,SMALL(IF(Control!$B$4:$B$33="Sí",ROW(Control!$B$4:$B$33)),11)-3)="Sí"," (solo para Enseñanzas Profesionales)",""),"")</f>
        <v>FAGOT</v>
      </c>
      <c r="C22" s="47"/>
      <c r="D22" s="47"/>
      <c r="E22" s="47"/>
      <c r="F22" s="47"/>
      <c r="G22" s="47"/>
      <c r="H22" s="47"/>
      <c r="I22" s="47"/>
      <c r="J22" s="47"/>
      <c r="K22" s="47"/>
      <c r="L22" s="47"/>
    </row>
    <row r="23" spans="1:12" ht="22" customHeight="1" x14ac:dyDescent="0.3">
      <c r="A23" s="33" cm="1">
        <f t="array" ref="A23">IFERROR(INDEX(Control!$C$4:$C$33,SMALL(IF(Control!$B$4:$B$33="Sí",ROW(Control!$B$4:$B$33)),12)-3)-INDEX(Control!$D$4:$D$33,SMALL(IF(Control!$B$4:$B$33="Sí",ROW(Control!$B$4:$B$33)),12)-3)+INDEX(Control!$E$4:$E$33,SMALL(IF(Control!$B$4:$B$33="Sí",ROW(Control!$B$4:$B$33)),12)-3)-SUM(INDEX(Control!$F$4:S$33,SMALL(IF(Control!$B$4:$B$33="Sí",ROW(Control!$B$4:$B$33)),12)-3,0)),"")</f>
        <v>0</v>
      </c>
      <c r="B23" s="48" t="str" cm="1">
        <f t="array" ref="B23">IFERROR(INDEX(Control!$A$4:$A$33,SMALL(IF(Control!$B$4:$B$33="Sí",ROW(Control!$B$4:$B$33)),12)-3)&amp;IF(INDEX(Configuración!$C$10:$C$39,SMALL(IF(Control!$B$4:$B$33="Sí",ROW(Control!$B$4:$B$33)),12)-3)="Sí"," (solo para Enseñanzas Profesionales)",""),"")</f>
        <v>FLAUTA</v>
      </c>
      <c r="C23" s="49"/>
      <c r="D23" s="49"/>
      <c r="E23" s="49"/>
      <c r="F23" s="49"/>
      <c r="G23" s="49"/>
      <c r="H23" s="49"/>
      <c r="I23" s="49"/>
      <c r="J23" s="49"/>
      <c r="K23" s="49"/>
      <c r="L23" s="49"/>
    </row>
    <row r="24" spans="1:12" ht="22" customHeight="1" x14ac:dyDescent="0.3">
      <c r="A24" s="32" cm="1">
        <f t="array" ref="A24">IFERROR(INDEX(Control!$C$4:$C$33,SMALL(IF(Control!$B$4:$B$33="Sí",ROW(Control!$B$4:$B$33)),13)-3)-INDEX(Control!$D$4:$D$33,SMALL(IF(Control!$B$4:$B$33="Sí",ROW(Control!$B$4:$B$33)),13)-3)+INDEX(Control!$E$4:$E$33,SMALL(IF(Control!$B$4:$B$33="Sí",ROW(Control!$B$4:$B$33)),13)-3)-SUM(INDEX(Control!$F$4:S$33,SMALL(IF(Control!$B$4:$B$33="Sí",ROW(Control!$B$4:$B$33)),13)-3,0)),"")</f>
        <v>0</v>
      </c>
      <c r="B24" s="46" t="str" cm="1">
        <f t="array" ref="B24">IFERROR(INDEX(Control!$A$4:$A$33,SMALL(IF(Control!$B$4:$B$33="Sí",ROW(Control!$B$4:$B$33)),13)-3)&amp;IF(INDEX(Configuración!$C$10:$C$39,SMALL(IF(Control!$B$4:$B$33="Sí",ROW(Control!$B$4:$B$33)),13)-3)="Sí"," (solo para Enseñanzas Profesionales)",""),"")</f>
        <v>FLAUTA DE PICO</v>
      </c>
      <c r="C24" s="47"/>
      <c r="D24" s="47"/>
      <c r="E24" s="47"/>
      <c r="F24" s="47"/>
      <c r="G24" s="47"/>
      <c r="H24" s="47"/>
      <c r="I24" s="47"/>
      <c r="J24" s="47"/>
      <c r="K24" s="47"/>
      <c r="L24" s="47"/>
    </row>
    <row r="25" spans="1:12" ht="22" customHeight="1" x14ac:dyDescent="0.3">
      <c r="A25" s="33" cm="1">
        <f t="array" ref="A25">IFERROR(INDEX(Control!$C$4:$C$33,SMALL(IF(Control!$B$4:$B$33="Sí",ROW(Control!$B$4:$B$33)),14)-3)-INDEX(Control!$D$4:$D$33,SMALL(IF(Control!$B$4:$B$33="Sí",ROW(Control!$B$4:$B$33)),14)-3)+INDEX(Control!$E$4:$E$33,SMALL(IF(Control!$B$4:$B$33="Sí",ROW(Control!$B$4:$B$33)),14)-3)-SUM(INDEX(Control!$F$4:S$33,SMALL(IF(Control!$B$4:$B$33="Sí",ROW(Control!$B$4:$B$33)),14)-3,0)),"")</f>
        <v>0</v>
      </c>
      <c r="B25" s="48" t="str" cm="1">
        <f t="array" ref="B25">IFERROR(INDEX(Control!$A$4:$A$33,SMALL(IF(Control!$B$4:$B$33="Sí",ROW(Control!$B$4:$B$33)),14)-3)&amp;IF(INDEX(Configuración!$C$10:$C$39,SMALL(IF(Control!$B$4:$B$33="Sí",ROW(Control!$B$4:$B$33)),14)-3)="Sí"," (solo para Enseñanzas Profesionales)",""),"")</f>
        <v>GUITARRA</v>
      </c>
      <c r="C25" s="49"/>
      <c r="D25" s="49"/>
      <c r="E25" s="49"/>
      <c r="F25" s="49"/>
      <c r="G25" s="49"/>
      <c r="H25" s="49"/>
      <c r="I25" s="49"/>
      <c r="J25" s="49"/>
      <c r="K25" s="49"/>
      <c r="L25" s="49"/>
    </row>
    <row r="26" spans="1:12" ht="22" customHeight="1" x14ac:dyDescent="0.3">
      <c r="A26" s="32" cm="1">
        <f t="array" ref="A26">IFERROR(INDEX(Control!$C$4:$C$33,SMALL(IF(Control!$B$4:$B$33="Sí",ROW(Control!$B$4:$B$33)),15)-3)-INDEX(Control!$D$4:$D$33,SMALL(IF(Control!$B$4:$B$33="Sí",ROW(Control!$B$4:$B$33)),15)-3)+INDEX(Control!$E$4:$E$33,SMALL(IF(Control!$B$4:$B$33="Sí",ROW(Control!$B$4:$B$33)),15)-3)-SUM(INDEX(Control!$F$4:S$33,SMALL(IF(Control!$B$4:$B$33="Sí",ROW(Control!$B$4:$B$33)),15)-3,0)),"")</f>
        <v>0</v>
      </c>
      <c r="B26" s="46" t="str" cm="1">
        <f t="array" ref="B26">IFERROR(INDEX(Control!$A$4:$A$33,SMALL(IF(Control!$B$4:$B$33="Sí",ROW(Control!$B$4:$B$33)),15)-3)&amp;IF(INDEX(Configuración!$C$10:$C$39,SMALL(IF(Control!$B$4:$B$33="Sí",ROW(Control!$B$4:$B$33)),15)-3)="Sí"," (solo para Enseñanzas Profesionales)",""),"")</f>
        <v>GUITARRA ELÉCTRICA</v>
      </c>
      <c r="C26" s="47"/>
      <c r="D26" s="47"/>
      <c r="E26" s="47"/>
      <c r="F26" s="47"/>
      <c r="G26" s="47"/>
      <c r="H26" s="47"/>
      <c r="I26" s="47"/>
      <c r="J26" s="47"/>
      <c r="K26" s="47"/>
      <c r="L26" s="47"/>
    </row>
    <row r="27" spans="1:12" ht="22" customHeight="1" x14ac:dyDescent="0.3">
      <c r="A27" s="33" cm="1">
        <f t="array" ref="A27">IFERROR(INDEX(Control!$C$4:$C$33,SMALL(IF(Control!$B$4:$B$33="Sí",ROW(Control!$B$4:$B$33)),16)-3)-INDEX(Control!$D$4:$D$33,SMALL(IF(Control!$B$4:$B$33="Sí",ROW(Control!$B$4:$B$33)),16)-3)+INDEX(Control!$E$4:$E$33,SMALL(IF(Control!$B$4:$B$33="Sí",ROW(Control!$B$4:$B$33)),16)-3)-SUM(INDEX(Control!$F$4:S$33,SMALL(IF(Control!$B$4:$B$33="Sí",ROW(Control!$B$4:$B$33)),16)-3,0)),"")</f>
        <v>0</v>
      </c>
      <c r="B27" s="48" t="str" cm="1">
        <f t="array" ref="B27">IFERROR(INDEX(Control!$A$4:$A$33,SMALL(IF(Control!$B$4:$B$33="Sí",ROW(Control!$B$4:$B$33)),16)-3)&amp;IF(INDEX(Configuración!$C$10:$C$39,SMALL(IF(Control!$B$4:$B$33="Sí",ROW(Control!$B$4:$B$33)),16)-3)="Sí"," (solo para Enseñanzas Profesionales)",""),"")</f>
        <v>INSTRUMENTOS DE CUERDA PULSADA DEL RENACIMIENTO Y BARROCO</v>
      </c>
      <c r="C27" s="49"/>
      <c r="D27" s="49"/>
      <c r="E27" s="49"/>
      <c r="F27" s="49"/>
      <c r="G27" s="49"/>
      <c r="H27" s="49"/>
      <c r="I27" s="49"/>
      <c r="J27" s="49"/>
      <c r="K27" s="49"/>
      <c r="L27" s="49"/>
    </row>
    <row r="28" spans="1:12" ht="22" customHeight="1" x14ac:dyDescent="0.3">
      <c r="A28" s="32" cm="1">
        <f t="array" ref="A28">IFERROR(INDEX(Control!$C$4:$C$33,SMALL(IF(Control!$B$4:$B$33="Sí",ROW(Control!$B$4:$B$33)),17)-3)-INDEX(Control!$D$4:$D$33,SMALL(IF(Control!$B$4:$B$33="Sí",ROW(Control!$B$4:$B$33)),17)-3)+INDEX(Control!$E$4:$E$33,SMALL(IF(Control!$B$4:$B$33="Sí",ROW(Control!$B$4:$B$33)),17)-3)-SUM(INDEX(Control!$F$4:S$33,SMALL(IF(Control!$B$4:$B$33="Sí",ROW(Control!$B$4:$B$33)),17)-3,0)),"")</f>
        <v>0</v>
      </c>
      <c r="B28" s="46" t="str" cm="1">
        <f t="array" ref="B28">IFERROR(INDEX(Control!$A$4:$A$33,SMALL(IF(Control!$B$4:$B$33="Sí",ROW(Control!$B$4:$B$33)),17)-3)&amp;IF(INDEX(Configuración!$C$10:$C$39,SMALL(IF(Control!$B$4:$B$33="Sí",ROW(Control!$B$4:$B$33)),17)-3)="Sí"," (solo para Enseñanzas Profesionales)",""),"")</f>
        <v>INSTRUMENTOS DE PLECTRO</v>
      </c>
      <c r="C28" s="47"/>
      <c r="D28" s="47"/>
      <c r="E28" s="47"/>
      <c r="F28" s="47"/>
      <c r="G28" s="47"/>
      <c r="H28" s="47"/>
      <c r="I28" s="47"/>
      <c r="J28" s="47"/>
      <c r="K28" s="47"/>
      <c r="L28" s="47"/>
    </row>
    <row r="29" spans="1:12" ht="22" customHeight="1" x14ac:dyDescent="0.3">
      <c r="A29" s="33" cm="1">
        <f t="array" ref="A29">IFERROR(INDEX(Control!$C$4:$C$33,SMALL(IF(Control!$B$4:$B$33="Sí",ROW(Control!$B$4:$B$33)),18)-3)-INDEX(Control!$D$4:$D$33,SMALL(IF(Control!$B$4:$B$33="Sí",ROW(Control!$B$4:$B$33)),18)-3)+INDEX(Control!$E$4:$E$33,SMALL(IF(Control!$B$4:$B$33="Sí",ROW(Control!$B$4:$B$33)),18)-3)-SUM(INDEX(Control!$F$4:S$33,SMALL(IF(Control!$B$4:$B$33="Sí",ROW(Control!$B$4:$B$33)),18)-3,0)),"")</f>
        <v>0</v>
      </c>
      <c r="B29" s="48" t="str" cm="1">
        <f t="array" ref="B29">IFERROR(INDEX(Control!$A$4:$A$33,SMALL(IF(Control!$B$4:$B$33="Sí",ROW(Control!$B$4:$B$33)),18)-3)&amp;IF(INDEX(Configuración!$C$10:$C$39,SMALL(IF(Control!$B$4:$B$33="Sí",ROW(Control!$B$4:$B$33)),18)-3)="Sí"," (solo para Enseñanzas Profesionales)",""),"")</f>
        <v>OBOE</v>
      </c>
      <c r="C29" s="49"/>
      <c r="D29" s="49"/>
      <c r="E29" s="49"/>
      <c r="F29" s="49"/>
      <c r="G29" s="49"/>
      <c r="H29" s="49"/>
      <c r="I29" s="49"/>
      <c r="J29" s="49"/>
      <c r="K29" s="49"/>
      <c r="L29" s="49"/>
    </row>
    <row r="30" spans="1:12" ht="22" customHeight="1" x14ac:dyDescent="0.3">
      <c r="A30" s="32" cm="1">
        <f t="array" ref="A30">IFERROR(INDEX(Control!$C$4:$C$33,SMALL(IF(Control!$B$4:$B$33="Sí",ROW(Control!$B$4:$B$33)),19)-3)-INDEX(Control!$D$4:$D$33,SMALL(IF(Control!$B$4:$B$33="Sí",ROW(Control!$B$4:$B$33)),19)-3)+INDEX(Control!$E$4:$E$33,SMALL(IF(Control!$B$4:$B$33="Sí",ROW(Control!$B$4:$B$33)),19)-3)-SUM(INDEX(Control!$F$4:S$33,SMALL(IF(Control!$B$4:$B$33="Sí",ROW(Control!$B$4:$B$33)),19)-3,0)),"")</f>
        <v>0</v>
      </c>
      <c r="B30" s="46" t="str" cm="1">
        <f t="array" ref="B30">IFERROR(INDEX(Control!$A$4:$A$33,SMALL(IF(Control!$B$4:$B$33="Sí",ROW(Control!$B$4:$B$33)),19)-3)&amp;IF(INDEX(Configuración!$C$10:$C$39,SMALL(IF(Control!$B$4:$B$33="Sí",ROW(Control!$B$4:$B$33)),19)-3)="Sí"," (solo para Enseñanzas Profesionales)",""),"")</f>
        <v>ÓRGANO</v>
      </c>
      <c r="C30" s="47"/>
      <c r="D30" s="47"/>
      <c r="E30" s="47"/>
      <c r="F30" s="47"/>
      <c r="G30" s="47"/>
      <c r="H30" s="47"/>
      <c r="I30" s="47"/>
      <c r="J30" s="47"/>
      <c r="K30" s="47"/>
      <c r="L30" s="47"/>
    </row>
    <row r="31" spans="1:12" ht="22" customHeight="1" x14ac:dyDescent="0.3">
      <c r="A31" s="33" cm="1">
        <f t="array" ref="A31">IFERROR(INDEX(Control!$C$4:$C$33,SMALL(IF(Control!$B$4:$B$33="Sí",ROW(Control!$B$4:$B$33)),20)-3)-INDEX(Control!$D$4:$D$33,SMALL(IF(Control!$B$4:$B$33="Sí",ROW(Control!$B$4:$B$33)),20)-3)+INDEX(Control!$E$4:$E$33,SMALL(IF(Control!$B$4:$B$33="Sí",ROW(Control!$B$4:$B$33)),20)-3)-SUM(INDEX(Control!$F$4:S$33,SMALL(IF(Control!$B$4:$B$33="Sí",ROW(Control!$B$4:$B$33)),20)-3,0)),"")</f>
        <v>0</v>
      </c>
      <c r="B31" s="48" t="str" cm="1">
        <f t="array" ref="B31">IFERROR(INDEX(Control!$A$4:$A$33,SMALL(IF(Control!$B$4:$B$33="Sí",ROW(Control!$B$4:$B$33)),20)-3)&amp;IF(INDEX(Configuración!$C$10:$C$39,SMALL(IF(Control!$B$4:$B$33="Sí",ROW(Control!$B$4:$B$33)),20)-3)="Sí"," (solo para Enseñanzas Profesionales)",""),"")</f>
        <v>PERCUSIÓN</v>
      </c>
      <c r="C31" s="49"/>
      <c r="D31" s="49"/>
      <c r="E31" s="49"/>
      <c r="F31" s="49"/>
      <c r="G31" s="49"/>
      <c r="H31" s="49"/>
      <c r="I31" s="49"/>
      <c r="J31" s="49"/>
      <c r="K31" s="49"/>
      <c r="L31" s="49"/>
    </row>
    <row r="32" spans="1:12" ht="22" customHeight="1" x14ac:dyDescent="0.3">
      <c r="A32" s="32" cm="1">
        <f t="array" ref="A32">IFERROR(INDEX(Control!$C$4:$C$33,SMALL(IF(Control!$B$4:$B$33="Sí",ROW(Control!$B$4:$B$33)),21)-3)-INDEX(Control!$D$4:$D$33,SMALL(IF(Control!$B$4:$B$33="Sí",ROW(Control!$B$4:$B$33)),21)-3)+INDEX(Control!$E$4:$E$33,SMALL(IF(Control!$B$4:$B$33="Sí",ROW(Control!$B$4:$B$33)),21)-3)-SUM(INDEX(Control!$F$4:S$33,SMALL(IF(Control!$B$4:$B$33="Sí",ROW(Control!$B$4:$B$33)),21)-3,0)),"")</f>
        <v>0</v>
      </c>
      <c r="B32" s="46" t="str" cm="1">
        <f t="array" ref="B32">IFERROR(INDEX(Control!$A$4:$A$33,SMALL(IF(Control!$B$4:$B$33="Sí",ROW(Control!$B$4:$B$33)),21)-3)&amp;IF(INDEX(Configuración!$C$10:$C$39,SMALL(IF(Control!$B$4:$B$33="Sí",ROW(Control!$B$4:$B$33)),21)-3)="Sí"," (solo para Enseñanzas Profesionales)",""),"")</f>
        <v>PIANO</v>
      </c>
      <c r="C32" s="47"/>
      <c r="D32" s="47"/>
      <c r="E32" s="47"/>
      <c r="F32" s="47"/>
      <c r="G32" s="47"/>
      <c r="H32" s="47"/>
      <c r="I32" s="47"/>
      <c r="J32" s="47"/>
      <c r="K32" s="47"/>
      <c r="L32" s="47"/>
    </row>
    <row r="33" spans="1:12" ht="22" customHeight="1" x14ac:dyDescent="0.3">
      <c r="A33" s="33" cm="1">
        <f t="array" ref="A33">IFERROR(INDEX(Control!$C$4:$C$33,SMALL(IF(Control!$B$4:$B$33="Sí",ROW(Control!$B$4:$B$33)),22)-3)-INDEX(Control!$D$4:$D$33,SMALL(IF(Control!$B$4:$B$33="Sí",ROW(Control!$B$4:$B$33)),22)-3)+INDEX(Control!$E$4:$E$33,SMALL(IF(Control!$B$4:$B$33="Sí",ROW(Control!$B$4:$B$33)),22)-3)-SUM(INDEX(Control!$F$4:S$33,SMALL(IF(Control!$B$4:$B$33="Sí",ROW(Control!$B$4:$B$33)),22)-3,0)),"")</f>
        <v>0</v>
      </c>
      <c r="B33" s="48" t="str" cm="1">
        <f t="array" ref="B33">IFERROR(INDEX(Control!$A$4:$A$33,SMALL(IF(Control!$B$4:$B$33="Sí",ROW(Control!$B$4:$B$33)),22)-3)&amp;IF(INDEX(Configuración!$C$10:$C$39,SMALL(IF(Control!$B$4:$B$33="Sí",ROW(Control!$B$4:$B$33)),22)-3)="Sí"," (solo para Enseñanzas Profesionales)",""),"")</f>
        <v>SAXOFÓN</v>
      </c>
      <c r="C33" s="49"/>
      <c r="D33" s="49"/>
      <c r="E33" s="49"/>
      <c r="F33" s="49"/>
      <c r="G33" s="49"/>
      <c r="H33" s="49"/>
      <c r="I33" s="49"/>
      <c r="J33" s="49"/>
      <c r="K33" s="49"/>
      <c r="L33" s="49"/>
    </row>
    <row r="34" spans="1:12" ht="22" customHeight="1" x14ac:dyDescent="0.3">
      <c r="A34" s="32" cm="1">
        <f t="array" ref="A34">IFERROR(INDEX(Control!$C$4:$C$33,SMALL(IF(Control!$B$4:$B$33="Sí",ROW(Control!$B$4:$B$33)),23)-3)-INDEX(Control!$D$4:$D$33,SMALL(IF(Control!$B$4:$B$33="Sí",ROW(Control!$B$4:$B$33)),23)-3)+INDEX(Control!$E$4:$E$33,SMALL(IF(Control!$B$4:$B$33="Sí",ROW(Control!$B$4:$B$33)),23)-3)-SUM(INDEX(Control!$F$4:S$33,SMALL(IF(Control!$B$4:$B$33="Sí",ROW(Control!$B$4:$B$33)),23)-3,0)),"")</f>
        <v>0</v>
      </c>
      <c r="B34" s="46" t="str" cm="1">
        <f t="array" ref="B34">IFERROR(INDEX(Control!$A$4:$A$33,SMALL(IF(Control!$B$4:$B$33="Sí",ROW(Control!$B$4:$B$33)),23)-3)&amp;IF(INDEX(Configuración!$C$10:$C$39,SMALL(IF(Control!$B$4:$B$33="Sí",ROW(Control!$B$4:$B$33)),23)-3)="Sí"," (solo para Enseñanzas Profesionales)",""),"")</f>
        <v>TROMBÓN</v>
      </c>
      <c r="C34" s="47"/>
      <c r="D34" s="47"/>
      <c r="E34" s="47"/>
      <c r="F34" s="47"/>
      <c r="G34" s="47"/>
      <c r="H34" s="47"/>
      <c r="I34" s="47"/>
      <c r="J34" s="47"/>
      <c r="K34" s="47"/>
      <c r="L34" s="47"/>
    </row>
    <row r="35" spans="1:12" ht="22" customHeight="1" x14ac:dyDescent="0.3">
      <c r="A35" s="33" cm="1">
        <f t="array" ref="A35">IFERROR(INDEX(Control!$C$4:$C$33,SMALL(IF(Control!$B$4:$B$33="Sí",ROW(Control!$B$4:$B$33)),24)-3)-INDEX(Control!$D$4:$D$33,SMALL(IF(Control!$B$4:$B$33="Sí",ROW(Control!$B$4:$B$33)),24)-3)+INDEX(Control!$E$4:$E$33,SMALL(IF(Control!$B$4:$B$33="Sí",ROW(Control!$B$4:$B$33)),24)-3)-SUM(INDEX(Control!$F$4:S$33,SMALL(IF(Control!$B$4:$B$33="Sí",ROW(Control!$B$4:$B$33)),24)-3,0)),"")</f>
        <v>0</v>
      </c>
      <c r="B35" s="48" t="str" cm="1">
        <f t="array" ref="B35">IFERROR(INDEX(Control!$A$4:$A$33,SMALL(IF(Control!$B$4:$B$33="Sí",ROW(Control!$B$4:$B$33)),24)-3)&amp;IF(INDEX(Configuración!$C$10:$C$39,SMALL(IF(Control!$B$4:$B$33="Sí",ROW(Control!$B$4:$B$33)),24)-3)="Sí"," (solo para Enseñanzas Profesionales)",""),"")</f>
        <v>TROMPA</v>
      </c>
      <c r="C35" s="49"/>
      <c r="D35" s="49"/>
      <c r="E35" s="49"/>
      <c r="F35" s="49"/>
      <c r="G35" s="49"/>
      <c r="H35" s="49"/>
      <c r="I35" s="49"/>
      <c r="J35" s="49"/>
      <c r="K35" s="49"/>
      <c r="L35" s="49"/>
    </row>
    <row r="36" spans="1:12" ht="22" customHeight="1" x14ac:dyDescent="0.3">
      <c r="A36" s="32" cm="1">
        <f t="array" ref="A36">IFERROR(INDEX(Control!$C$4:$C$33,SMALL(IF(Control!$B$4:$B$33="Sí",ROW(Control!$B$4:$B$33)),25)-3)-INDEX(Control!$D$4:$D$33,SMALL(IF(Control!$B$4:$B$33="Sí",ROW(Control!$B$4:$B$33)),25)-3)+INDEX(Control!$E$4:$E$33,SMALL(IF(Control!$B$4:$B$33="Sí",ROW(Control!$B$4:$B$33)),25)-3)-SUM(INDEX(Control!$F$4:S$33,SMALL(IF(Control!$B$4:$B$33="Sí",ROW(Control!$B$4:$B$33)),25)-3,0)),"")</f>
        <v>0</v>
      </c>
      <c r="B36" s="46" t="str" cm="1">
        <f t="array" ref="B36">IFERROR(INDEX(Control!$A$4:$A$33,SMALL(IF(Control!$B$4:$B$33="Sí",ROW(Control!$B$4:$B$33)),25)-3)&amp;IF(INDEX(Configuración!$C$10:$C$39,SMALL(IF(Control!$B$4:$B$33="Sí",ROW(Control!$B$4:$B$33)),25)-3)="Sí"," (solo para Enseñanzas Profesionales)",""),"")</f>
        <v>TROMPETA</v>
      </c>
      <c r="C36" s="47"/>
      <c r="D36" s="47"/>
      <c r="E36" s="47"/>
      <c r="F36" s="47"/>
      <c r="G36" s="47"/>
      <c r="H36" s="47"/>
      <c r="I36" s="47"/>
      <c r="J36" s="47"/>
      <c r="K36" s="47"/>
      <c r="L36" s="47"/>
    </row>
    <row r="37" spans="1:12" ht="22" customHeight="1" x14ac:dyDescent="0.3">
      <c r="A37" s="33" cm="1">
        <f t="array" ref="A37">IFERROR(INDEX(Control!$C$4:$C$33,SMALL(IF(Control!$B$4:$B$33="Sí",ROW(Control!$B$4:$B$33)),26)-3)-INDEX(Control!$D$4:$D$33,SMALL(IF(Control!$B$4:$B$33="Sí",ROW(Control!$B$4:$B$33)),26)-3)+INDEX(Control!$E$4:$E$33,SMALL(IF(Control!$B$4:$B$33="Sí",ROW(Control!$B$4:$B$33)),26)-3)-SUM(INDEX(Control!$F$4:S$33,SMALL(IF(Control!$B$4:$B$33="Sí",ROW(Control!$B$4:$B$33)),26)-3,0)),"")</f>
        <v>0</v>
      </c>
      <c r="B37" s="48" t="str" cm="1">
        <f t="array" ref="B37">IFERROR(INDEX(Control!$A$4:$A$33,SMALL(IF(Control!$B$4:$B$33="Sí",ROW(Control!$B$4:$B$33)),26)-3)&amp;IF(INDEX(Configuración!$C$10:$C$39,SMALL(IF(Control!$B$4:$B$33="Sí",ROW(Control!$B$4:$B$33)),26)-3)="Sí"," (solo para Enseñanzas Profesionales)",""),"")</f>
        <v>TUBA</v>
      </c>
      <c r="C37" s="49"/>
      <c r="D37" s="49"/>
      <c r="E37" s="49"/>
      <c r="F37" s="49"/>
      <c r="G37" s="49"/>
      <c r="H37" s="49"/>
      <c r="I37" s="49"/>
      <c r="J37" s="49"/>
      <c r="K37" s="49"/>
      <c r="L37" s="49"/>
    </row>
    <row r="38" spans="1:12" ht="22" customHeight="1" x14ac:dyDescent="0.3">
      <c r="A38" s="32" cm="1">
        <f t="array" ref="A38">IFERROR(INDEX(Control!$C$4:$C$33,SMALL(IF(Control!$B$4:$B$33="Sí",ROW(Control!$B$4:$B$33)),27)-3)-INDEX(Control!$D$4:$D$33,SMALL(IF(Control!$B$4:$B$33="Sí",ROW(Control!$B$4:$B$33)),27)-3)+INDEX(Control!$E$4:$E$33,SMALL(IF(Control!$B$4:$B$33="Sí",ROW(Control!$B$4:$B$33)),27)-3)-SUM(INDEX(Control!$F$4:S$33,SMALL(IF(Control!$B$4:$B$33="Sí",ROW(Control!$B$4:$B$33)),27)-3,0)),"")</f>
        <v>0</v>
      </c>
      <c r="B38" s="46" t="str" cm="1">
        <f t="array" ref="B38">IFERROR(INDEX(Control!$A$4:$A$33,SMALL(IF(Control!$B$4:$B$33="Sí",ROW(Control!$B$4:$B$33)),27)-3)&amp;IF(INDEX(Configuración!$C$10:$C$39,SMALL(IF(Control!$B$4:$B$33="Sí",ROW(Control!$B$4:$B$33)),27)-3)="Sí"," (solo para Enseñanzas Profesionales)",""),"")</f>
        <v>VIOLA</v>
      </c>
      <c r="C38" s="47"/>
      <c r="D38" s="47"/>
      <c r="E38" s="47"/>
      <c r="F38" s="47"/>
      <c r="G38" s="47"/>
      <c r="H38" s="47"/>
      <c r="I38" s="47"/>
      <c r="J38" s="47"/>
      <c r="K38" s="47"/>
      <c r="L38" s="47"/>
    </row>
    <row r="39" spans="1:12" ht="22" customHeight="1" x14ac:dyDescent="0.3">
      <c r="A39" s="33" cm="1">
        <f t="array" ref="A39">IFERROR(INDEX(Control!$C$4:$C$33,SMALL(IF(Control!$B$4:$B$33="Sí",ROW(Control!$B$4:$B$33)),28)-3)-INDEX(Control!$D$4:$D$33,SMALL(IF(Control!$B$4:$B$33="Sí",ROW(Control!$B$4:$B$33)),28)-3)+INDEX(Control!$E$4:$E$33,SMALL(IF(Control!$B$4:$B$33="Sí",ROW(Control!$B$4:$B$33)),28)-3)-SUM(INDEX(Control!$F$4:S$33,SMALL(IF(Control!$B$4:$B$33="Sí",ROW(Control!$B$4:$B$33)),28)-3,0)),"")</f>
        <v>0</v>
      </c>
      <c r="B39" s="48" t="str" cm="1">
        <f t="array" ref="B39">IFERROR(INDEX(Control!$A$4:$A$33,SMALL(IF(Control!$B$4:$B$33="Sí",ROW(Control!$B$4:$B$33)),28)-3)&amp;IF(INDEX(Configuración!$C$10:$C$39,SMALL(IF(Control!$B$4:$B$33="Sí",ROW(Control!$B$4:$B$33)),28)-3)="Sí"," (solo para Enseñanzas Profesionales)",""),"")</f>
        <v>VIOLA DA GAMBA</v>
      </c>
      <c r="C39" s="49"/>
      <c r="D39" s="49"/>
      <c r="E39" s="49"/>
      <c r="F39" s="49"/>
      <c r="G39" s="49"/>
      <c r="H39" s="49"/>
      <c r="I39" s="49"/>
      <c r="J39" s="49"/>
      <c r="K39" s="49"/>
      <c r="L39" s="49"/>
    </row>
    <row r="40" spans="1:12" ht="22" customHeight="1" x14ac:dyDescent="0.3">
      <c r="A40" s="32" cm="1">
        <f t="array" ref="A40">IFERROR(INDEX(Control!$C$4:$C$33,SMALL(IF(Control!$B$4:$B$33="Sí",ROW(Control!$B$4:$B$33)),29)-3)-INDEX(Control!$D$4:$D$33,SMALL(IF(Control!$B$4:$B$33="Sí",ROW(Control!$B$4:$B$33)),29)-3)+INDEX(Control!$E$4:$E$33,SMALL(IF(Control!$B$4:$B$33="Sí",ROW(Control!$B$4:$B$33)),29)-3)-SUM(INDEX(Control!$F$4:S$33,SMALL(IF(Control!$B$4:$B$33="Sí",ROW(Control!$B$4:$B$33)),29)-3,0)),"")</f>
        <v>0</v>
      </c>
      <c r="B40" s="46" t="str" cm="1">
        <f t="array" ref="B40">IFERROR(INDEX(Control!$A$4:$A$33,SMALL(IF(Control!$B$4:$B$33="Sí",ROW(Control!$B$4:$B$33)),29)-3)&amp;IF(INDEX(Configuración!$C$10:$C$39,SMALL(IF(Control!$B$4:$B$33="Sí",ROW(Control!$B$4:$B$33)),29)-3)="Sí"," (solo para Enseñanzas Profesionales)",""),"")</f>
        <v>VIOLÍN</v>
      </c>
      <c r="C40" s="47"/>
      <c r="D40" s="47"/>
      <c r="E40" s="47"/>
      <c r="F40" s="47"/>
      <c r="G40" s="47"/>
      <c r="H40" s="47"/>
      <c r="I40" s="47"/>
      <c r="J40" s="47"/>
      <c r="K40" s="47"/>
      <c r="L40" s="47"/>
    </row>
    <row r="41" spans="1:12" ht="22" customHeight="1" thickBot="1" x14ac:dyDescent="0.35">
      <c r="A41" s="43" cm="1">
        <f t="array" ref="A41">IFERROR(INDEX(Control!$C$4:$C$33,SMALL(IF(Control!$B$4:$B$33="Sí",ROW(Control!$B$4:$B$33)),30)-3)-INDEX(Control!$D$4:$D$33,SMALL(IF(Control!$B$4:$B$33="Sí",ROW(Control!$B$4:$B$33)),30)-3)+INDEX(Control!$E$4:$E$33,SMALL(IF(Control!$B$4:$B$33="Sí",ROW(Control!$B$4:$B$33)),30)-3)-SUM(INDEX(Control!$F$4:S$33,SMALL(IF(Control!$B$4:$B$33="Sí",ROW(Control!$B$4:$B$33)),30)-3,0)),"")</f>
        <v>0</v>
      </c>
      <c r="B41" s="62" t="str" cm="1">
        <f t="array" ref="B41">IFERROR(INDEX(Control!$A$4:$A$33,SMALL(IF(Control!$B$4:$B$33="Sí",ROW(Control!$B$4:$B$33)),30)-3)&amp;IF(INDEX(Configuración!$C$10:$C$39,SMALL(IF(Control!$B$4:$B$33="Sí",ROW(Control!$B$4:$B$33)),30)-3)="Sí"," (solo para Enseñanzas Profesionales)",""),"")</f>
        <v>VIOLONCHELO</v>
      </c>
      <c r="C41" s="63"/>
      <c r="D41" s="63"/>
      <c r="E41" s="63"/>
      <c r="F41" s="63"/>
      <c r="G41" s="63"/>
      <c r="H41" s="63"/>
      <c r="I41" s="63"/>
      <c r="J41" s="63"/>
      <c r="K41" s="63"/>
      <c r="L41" s="63"/>
    </row>
    <row r="42" spans="1:12" ht="30" customHeight="1" thickTop="1" x14ac:dyDescent="0.3">
      <c r="A42" s="44">
        <f>SUM(A12:A41)</f>
        <v>0</v>
      </c>
      <c r="B42" s="45" t="s">
        <v>189</v>
      </c>
      <c r="C42" s="45"/>
      <c r="D42" s="45"/>
      <c r="E42" s="45"/>
      <c r="F42" s="45"/>
      <c r="G42" s="45"/>
      <c r="H42" s="45"/>
      <c r="I42" s="45"/>
      <c r="J42" s="45"/>
      <c r="K42" s="45"/>
      <c r="L42" s="45"/>
    </row>
    <row r="43" spans="1:12" ht="20" customHeight="1" x14ac:dyDescent="0.2">
      <c r="A43" s="60" t="s">
        <v>114</v>
      </c>
      <c r="B43" s="61"/>
      <c r="C43" s="61"/>
      <c r="D43" s="61"/>
      <c r="E43" s="61"/>
      <c r="F43" s="61"/>
      <c r="G43" s="61"/>
      <c r="H43" s="61"/>
      <c r="I43" s="61"/>
      <c r="J43" s="61"/>
      <c r="K43" s="61"/>
      <c r="L43" s="61"/>
    </row>
    <row r="44" spans="1:12" ht="14" customHeight="1" x14ac:dyDescent="0.2">
      <c r="A44" s="29" t="s">
        <v>68</v>
      </c>
      <c r="B44" s="57" t="s">
        <v>42</v>
      </c>
      <c r="C44" s="57"/>
      <c r="D44" s="57"/>
      <c r="E44" s="57"/>
      <c r="F44" s="57"/>
      <c r="G44" s="29" t="s">
        <v>80</v>
      </c>
      <c r="H44" s="57" t="s">
        <v>53</v>
      </c>
      <c r="I44" s="57"/>
      <c r="J44" s="57"/>
      <c r="K44" s="57"/>
      <c r="L44" s="57"/>
    </row>
    <row r="45" spans="1:12" ht="14" customHeight="1" x14ac:dyDescent="0.2">
      <c r="A45" s="29" t="s">
        <v>69</v>
      </c>
      <c r="B45" s="57" t="s">
        <v>43</v>
      </c>
      <c r="C45" s="57"/>
      <c r="D45" s="57"/>
      <c r="E45" s="57"/>
      <c r="F45" s="57"/>
      <c r="G45" s="29" t="s">
        <v>81</v>
      </c>
      <c r="H45" s="57" t="s">
        <v>54</v>
      </c>
      <c r="I45" s="57"/>
      <c r="J45" s="57"/>
      <c r="K45" s="57"/>
      <c r="L45" s="57"/>
    </row>
    <row r="46" spans="1:12" ht="14" customHeight="1" x14ac:dyDescent="0.2">
      <c r="A46" s="29" t="s">
        <v>70</v>
      </c>
      <c r="B46" s="57" t="s">
        <v>44</v>
      </c>
      <c r="C46" s="57"/>
      <c r="D46" s="57"/>
      <c r="E46" s="57"/>
      <c r="F46" s="57"/>
      <c r="G46" s="28" t="s">
        <v>82</v>
      </c>
      <c r="H46" s="58" t="s">
        <v>55</v>
      </c>
      <c r="I46" s="57"/>
      <c r="J46" s="57"/>
      <c r="K46" s="57"/>
      <c r="L46" s="57"/>
    </row>
    <row r="47" spans="1:12" ht="14" customHeight="1" x14ac:dyDescent="0.2">
      <c r="A47" s="29" t="s">
        <v>71</v>
      </c>
      <c r="B47" s="57" t="s">
        <v>45</v>
      </c>
      <c r="C47" s="57"/>
      <c r="D47" s="57"/>
      <c r="E47" s="57"/>
      <c r="F47" s="57"/>
      <c r="G47" s="29" t="s">
        <v>83</v>
      </c>
      <c r="H47" s="57" t="s">
        <v>56</v>
      </c>
      <c r="I47" s="57"/>
      <c r="J47" s="57"/>
      <c r="K47" s="57"/>
      <c r="L47" s="57"/>
    </row>
    <row r="48" spans="1:12" ht="14" customHeight="1" x14ac:dyDescent="0.2">
      <c r="A48" s="29" t="s">
        <v>72</v>
      </c>
      <c r="B48" s="57" t="s">
        <v>194</v>
      </c>
      <c r="C48" s="57"/>
      <c r="D48" s="57"/>
      <c r="E48" s="57"/>
      <c r="F48" s="57"/>
      <c r="G48" s="29" t="s">
        <v>84</v>
      </c>
      <c r="H48" s="57" t="s">
        <v>57</v>
      </c>
      <c r="I48" s="57"/>
      <c r="J48" s="57"/>
      <c r="K48" s="57"/>
      <c r="L48" s="57"/>
    </row>
    <row r="49" spans="1:12" ht="14" customHeight="1" x14ac:dyDescent="0.2">
      <c r="A49" s="29" t="s">
        <v>73</v>
      </c>
      <c r="B49" s="57" t="s">
        <v>46</v>
      </c>
      <c r="C49" s="57"/>
      <c r="D49" s="57"/>
      <c r="E49" s="57"/>
      <c r="F49" s="57"/>
      <c r="G49" s="29" t="s">
        <v>85</v>
      </c>
      <c r="H49" s="57" t="s">
        <v>58</v>
      </c>
      <c r="I49" s="57"/>
      <c r="J49" s="57"/>
      <c r="K49" s="57"/>
      <c r="L49" s="57"/>
    </row>
    <row r="50" spans="1:12" ht="14" customHeight="1" x14ac:dyDescent="0.2">
      <c r="A50" s="29" t="s">
        <v>74</v>
      </c>
      <c r="B50" s="57" t="s">
        <v>47</v>
      </c>
      <c r="C50" s="57"/>
      <c r="D50" s="57"/>
      <c r="E50" s="57"/>
      <c r="F50" s="57"/>
      <c r="G50" s="29" t="s">
        <v>86</v>
      </c>
      <c r="H50" s="57" t="s">
        <v>59</v>
      </c>
      <c r="I50" s="57"/>
      <c r="J50" s="57"/>
      <c r="K50" s="57"/>
      <c r="L50" s="57"/>
    </row>
    <row r="51" spans="1:12" ht="14" customHeight="1" x14ac:dyDescent="0.2">
      <c r="A51" s="29" t="s">
        <v>75</v>
      </c>
      <c r="B51" s="57" t="s">
        <v>48</v>
      </c>
      <c r="C51" s="57"/>
      <c r="D51" s="57"/>
      <c r="E51" s="57"/>
      <c r="F51" s="57"/>
      <c r="G51" s="29" t="s">
        <v>87</v>
      </c>
      <c r="H51" s="57" t="s">
        <v>60</v>
      </c>
      <c r="I51" s="57"/>
      <c r="J51" s="57"/>
      <c r="K51" s="57"/>
      <c r="L51" s="57"/>
    </row>
    <row r="52" spans="1:12" ht="14" customHeight="1" x14ac:dyDescent="0.2">
      <c r="A52" s="29" t="s">
        <v>76</v>
      </c>
      <c r="B52" s="57" t="s">
        <v>49</v>
      </c>
      <c r="C52" s="57"/>
      <c r="D52" s="57"/>
      <c r="E52" s="57"/>
      <c r="F52" s="57"/>
      <c r="G52" s="29" t="s">
        <v>88</v>
      </c>
      <c r="H52" s="57" t="s">
        <v>61</v>
      </c>
      <c r="I52" s="57"/>
      <c r="J52" s="57"/>
      <c r="K52" s="57"/>
      <c r="L52" s="57"/>
    </row>
    <row r="53" spans="1:12" ht="14" customHeight="1" x14ac:dyDescent="0.2">
      <c r="A53" s="29" t="s">
        <v>77</v>
      </c>
      <c r="B53" s="57" t="s">
        <v>50</v>
      </c>
      <c r="C53" s="57"/>
      <c r="D53" s="57"/>
      <c r="E53" s="57"/>
      <c r="F53" s="57"/>
      <c r="G53" s="29" t="s">
        <v>89</v>
      </c>
      <c r="H53" s="57" t="s">
        <v>62</v>
      </c>
      <c r="I53" s="57"/>
      <c r="J53" s="57"/>
      <c r="K53" s="57"/>
      <c r="L53" s="57"/>
    </row>
    <row r="54" spans="1:12" ht="14" customHeight="1" x14ac:dyDescent="0.2">
      <c r="A54" s="29" t="s">
        <v>78</v>
      </c>
      <c r="B54" s="57" t="s">
        <v>51</v>
      </c>
      <c r="C54" s="57"/>
      <c r="D54" s="57"/>
      <c r="E54" s="57"/>
      <c r="F54" s="57"/>
      <c r="G54" s="29" t="s">
        <v>90</v>
      </c>
      <c r="H54" s="57" t="s">
        <v>63</v>
      </c>
      <c r="I54" s="57"/>
      <c r="J54" s="57"/>
      <c r="K54" s="57"/>
      <c r="L54" s="57"/>
    </row>
    <row r="55" spans="1:12" ht="14" customHeight="1" x14ac:dyDescent="0.2">
      <c r="A55" s="29" t="s">
        <v>79</v>
      </c>
      <c r="B55" s="57" t="s">
        <v>52</v>
      </c>
      <c r="C55" s="57"/>
      <c r="D55" s="57"/>
      <c r="E55" s="57"/>
      <c r="F55" s="57"/>
      <c r="G55" s="30"/>
      <c r="H55" s="30"/>
      <c r="I55" s="30"/>
      <c r="J55" s="30"/>
      <c r="K55" s="30"/>
      <c r="L55" s="30"/>
    </row>
  </sheetData>
  <sheetProtection sheet="1" objects="1" scenarios="1"/>
  <mergeCells count="62">
    <mergeCell ref="H52:L52"/>
    <mergeCell ref="H53:L53"/>
    <mergeCell ref="H54:L54"/>
    <mergeCell ref="B11:L11"/>
    <mergeCell ref="B12:L12"/>
    <mergeCell ref="B13:L13"/>
    <mergeCell ref="B14:L14"/>
    <mergeCell ref="B15:L15"/>
    <mergeCell ref="B16:L16"/>
    <mergeCell ref="B17:L17"/>
    <mergeCell ref="B54:F54"/>
    <mergeCell ref="A43:L43"/>
    <mergeCell ref="B45:F45"/>
    <mergeCell ref="B46:F46"/>
    <mergeCell ref="B47:F47"/>
    <mergeCell ref="B41:L41"/>
    <mergeCell ref="B55:F55"/>
    <mergeCell ref="H44:L44"/>
    <mergeCell ref="H45:L45"/>
    <mergeCell ref="H46:L46"/>
    <mergeCell ref="H47:L47"/>
    <mergeCell ref="H48:L48"/>
    <mergeCell ref="H49:L49"/>
    <mergeCell ref="H50:L50"/>
    <mergeCell ref="H51:L51"/>
    <mergeCell ref="B48:F48"/>
    <mergeCell ref="B49:F49"/>
    <mergeCell ref="B50:F50"/>
    <mergeCell ref="B51:F51"/>
    <mergeCell ref="B52:F52"/>
    <mergeCell ref="B53:F53"/>
    <mergeCell ref="B44:F44"/>
    <mergeCell ref="A9:L9"/>
    <mergeCell ref="B39:L39"/>
    <mergeCell ref="B40:L40"/>
    <mergeCell ref="B29:L29"/>
    <mergeCell ref="B30:L30"/>
    <mergeCell ref="B31:L31"/>
    <mergeCell ref="B32:L32"/>
    <mergeCell ref="B38:L38"/>
    <mergeCell ref="B22:L22"/>
    <mergeCell ref="B23:L23"/>
    <mergeCell ref="B24:L24"/>
    <mergeCell ref="B25:L25"/>
    <mergeCell ref="B26:L26"/>
    <mergeCell ref="B27:L27"/>
    <mergeCell ref="B28:L28"/>
    <mergeCell ref="B33:L33"/>
    <mergeCell ref="A1:L1"/>
    <mergeCell ref="A2:L2"/>
    <mergeCell ref="A3:L3"/>
    <mergeCell ref="A4:L4"/>
    <mergeCell ref="A6:L6"/>
    <mergeCell ref="B42:L42"/>
    <mergeCell ref="B18:L18"/>
    <mergeCell ref="B19:L19"/>
    <mergeCell ref="B20:L20"/>
    <mergeCell ref="B21:L21"/>
    <mergeCell ref="B34:L34"/>
    <mergeCell ref="B35:L35"/>
    <mergeCell ref="B36:L36"/>
    <mergeCell ref="B37:L37"/>
  </mergeCells>
  <conditionalFormatting sqref="A12:L41">
    <cfRule type="expression" dxfId="8" priority="1">
      <formula>$B12=""</formula>
    </cfRule>
  </conditionalFormatting>
  <pageMargins left="0.19685039375000002" right="0.19685039375000002" top="0.19685039375000002" bottom="0.19685039375000002" header="0.19685039375000002" footer="0.19685039375000002"/>
  <pageSetup paperSize="9" scale="62" orientation="portrait" horizontalDpi="0" verticalDpi="0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9425423-503C-5448-AAC3-4F17373528F1}">
  <sheetPr>
    <pageSetUpPr fitToPage="1"/>
  </sheetPr>
  <dimension ref="A1:L55"/>
  <sheetViews>
    <sheetView topLeftCell="A3" workbookViewId="0">
      <selection activeCell="A4" sqref="A4:L4"/>
    </sheetView>
  </sheetViews>
  <sheetFormatPr baseColWidth="10" defaultRowHeight="16" x14ac:dyDescent="0.2"/>
  <cols>
    <col min="1" max="1" width="20" customWidth="1"/>
    <col min="2" max="12" width="10" customWidth="1"/>
  </cols>
  <sheetData>
    <row r="1" spans="1:12" ht="60" customHeight="1" x14ac:dyDescent="0.2">
      <c r="A1" s="50" t="s">
        <v>66</v>
      </c>
      <c r="B1" s="51"/>
      <c r="C1" s="51"/>
      <c r="D1" s="51"/>
      <c r="E1" s="51"/>
      <c r="F1" s="51"/>
      <c r="G1" s="51"/>
      <c r="H1" s="51"/>
      <c r="I1" s="51"/>
      <c r="J1" s="51"/>
      <c r="K1" s="51"/>
      <c r="L1" s="51"/>
    </row>
    <row r="2" spans="1:12" ht="42" customHeight="1" x14ac:dyDescent="0.4">
      <c r="A2" s="52">
        <f>Configuración!B3</f>
        <v>0</v>
      </c>
      <c r="B2" s="51"/>
      <c r="C2" s="51"/>
      <c r="D2" s="51"/>
      <c r="E2" s="51"/>
      <c r="F2" s="51"/>
      <c r="G2" s="51"/>
      <c r="H2" s="51"/>
      <c r="I2" s="51"/>
      <c r="J2" s="51"/>
      <c r="K2" s="51"/>
      <c r="L2" s="51"/>
    </row>
    <row r="3" spans="1:12" ht="24" customHeight="1" x14ac:dyDescent="0.25">
      <c r="A3" s="53" t="str">
        <f>"Curso académico: "&amp;Configuración!B4</f>
        <v xml:space="preserve">Curso académico: </v>
      </c>
      <c r="B3" s="51"/>
      <c r="C3" s="51"/>
      <c r="D3" s="51"/>
      <c r="E3" s="51"/>
      <c r="F3" s="51"/>
      <c r="G3" s="51"/>
      <c r="H3" s="51"/>
      <c r="I3" s="51"/>
      <c r="J3" s="51"/>
      <c r="K3" s="51"/>
      <c r="L3" s="51"/>
    </row>
    <row r="4" spans="1:12" ht="34" customHeight="1" x14ac:dyDescent="0.3">
      <c r="A4" s="54" t="s">
        <v>131</v>
      </c>
      <c r="B4" s="51"/>
      <c r="C4" s="51"/>
      <c r="D4" s="51"/>
      <c r="E4" s="51"/>
      <c r="F4" s="51"/>
      <c r="G4" s="51"/>
      <c r="H4" s="51"/>
      <c r="I4" s="51"/>
      <c r="J4" s="51"/>
      <c r="K4" s="51"/>
      <c r="L4" s="51"/>
    </row>
    <row r="5" spans="1:12" ht="6" customHeight="1" x14ac:dyDescent="0.2"/>
    <row r="6" spans="1:12" ht="22" customHeight="1" thickBot="1" x14ac:dyDescent="0.25">
      <c r="A6" s="55" t="s">
        <v>67</v>
      </c>
      <c r="B6" s="51"/>
      <c r="C6" s="51"/>
      <c r="D6" s="51"/>
      <c r="E6" s="51"/>
      <c r="F6" s="51"/>
      <c r="G6" s="51"/>
      <c r="H6" s="51"/>
      <c r="I6" s="51"/>
      <c r="J6" s="51"/>
      <c r="K6" s="51"/>
      <c r="L6" s="51"/>
    </row>
    <row r="7" spans="1:12" ht="22" customHeight="1" thickBot="1" x14ac:dyDescent="0.25">
      <c r="A7" s="21" t="s">
        <v>68</v>
      </c>
      <c r="B7" s="21" t="s">
        <v>69</v>
      </c>
      <c r="C7" s="21" t="s">
        <v>70</v>
      </c>
      <c r="D7" s="21" t="s">
        <v>71</v>
      </c>
      <c r="E7" s="21" t="s">
        <v>72</v>
      </c>
      <c r="F7" s="21" t="s">
        <v>73</v>
      </c>
      <c r="G7" s="21" t="s">
        <v>74</v>
      </c>
      <c r="H7" s="21" t="s">
        <v>75</v>
      </c>
      <c r="I7" s="21" t="s">
        <v>76</v>
      </c>
      <c r="J7" s="21" t="s">
        <v>77</v>
      </c>
      <c r="K7" s="21" t="s">
        <v>78</v>
      </c>
      <c r="L7" s="24" t="s">
        <v>79</v>
      </c>
    </row>
    <row r="8" spans="1:12" ht="22" customHeight="1" thickBot="1" x14ac:dyDescent="0.25">
      <c r="A8" s="22" t="s">
        <v>80</v>
      </c>
      <c r="B8" s="22" t="s">
        <v>81</v>
      </c>
      <c r="C8" s="22" t="s">
        <v>82</v>
      </c>
      <c r="D8" s="16" t="s">
        <v>83</v>
      </c>
      <c r="E8" s="17" t="s">
        <v>84</v>
      </c>
      <c r="F8" s="17" t="s">
        <v>85</v>
      </c>
      <c r="G8" s="17" t="s">
        <v>86</v>
      </c>
      <c r="H8" s="17" t="s">
        <v>87</v>
      </c>
      <c r="I8" s="17" t="s">
        <v>88</v>
      </c>
      <c r="J8" s="17" t="s">
        <v>89</v>
      </c>
      <c r="K8" s="17" t="s">
        <v>90</v>
      </c>
      <c r="L8" s="20"/>
    </row>
    <row r="9" spans="1:12" ht="20" customHeight="1" x14ac:dyDescent="0.2">
      <c r="A9" s="56" t="s">
        <v>105</v>
      </c>
      <c r="B9" s="51"/>
      <c r="C9" s="51"/>
      <c r="D9" s="51"/>
      <c r="E9" s="51"/>
      <c r="F9" s="51"/>
      <c r="G9" s="51"/>
      <c r="H9" s="51"/>
      <c r="I9" s="51"/>
      <c r="J9" s="51"/>
      <c r="K9" s="51"/>
      <c r="L9" s="51"/>
    </row>
    <row r="10" spans="1:12" ht="6" customHeight="1" x14ac:dyDescent="0.2"/>
    <row r="11" spans="1:12" ht="26" customHeight="1" x14ac:dyDescent="0.25">
      <c r="A11" s="31" t="s">
        <v>92</v>
      </c>
      <c r="B11" s="59" t="s">
        <v>4</v>
      </c>
      <c r="C11" s="59"/>
      <c r="D11" s="59"/>
      <c r="E11" s="59"/>
      <c r="F11" s="59"/>
      <c r="G11" s="59"/>
      <c r="H11" s="59"/>
      <c r="I11" s="59"/>
      <c r="J11" s="59"/>
      <c r="K11" s="59"/>
      <c r="L11" s="59"/>
    </row>
    <row r="12" spans="1:12" ht="22" customHeight="1" x14ac:dyDescent="0.3">
      <c r="A12" s="32" cm="1">
        <f t="array" ref="A12">IFERROR(INDEX(Control!$C$4:$C$33,SMALL(IF(Control!$B$4:$B$33="Sí",ROW(Control!$B$4:$B$33)),1)-3)-INDEX(Control!$D$4:$D$33,SMALL(IF(Control!$B$4:$B$33="Sí",ROW(Control!$B$4:$B$33)),1)-3)+INDEX(Control!$E$4:$E$33,SMALL(IF(Control!$B$4:$B$33="Sí",ROW(Control!$B$4:$B$33)),1)-3)-SUM(INDEX(Control!$F$4:T$33,SMALL(IF(Control!$B$4:$B$33="Sí",ROW(Control!$B$4:$B$33)),1)-3,0)),"")</f>
        <v>0</v>
      </c>
      <c r="B12" s="46" t="str" cm="1">
        <f t="array" ref="B12">IFERROR(INDEX(Control!$A$4:$A$33,SMALL(IF(Control!$B$4:$B$33="Sí",ROW(Control!$B$4:$B$33)),1)-3)&amp;IF(INDEX(Configuración!$C$10:$C$39,SMALL(IF(Control!$B$4:$B$33="Sí",ROW(Control!$B$4:$B$33)),1)-3)="Sí"," (solo para Enseñanzas Profesionales)",""),"")</f>
        <v>ACORDEÓN</v>
      </c>
      <c r="C12" s="47"/>
      <c r="D12" s="47"/>
      <c r="E12" s="47"/>
      <c r="F12" s="47"/>
      <c r="G12" s="47"/>
      <c r="H12" s="47"/>
      <c r="I12" s="47"/>
      <c r="J12" s="47"/>
      <c r="K12" s="47"/>
      <c r="L12" s="47"/>
    </row>
    <row r="13" spans="1:12" ht="22" customHeight="1" x14ac:dyDescent="0.3">
      <c r="A13" s="33" cm="1">
        <f t="array" ref="A13">IFERROR(INDEX(Control!$C$4:$C$33,SMALL(IF(Control!$B$4:$B$33="Sí",ROW(Control!$B$4:$B$33)),2)-3)-INDEX(Control!$D$4:$D$33,SMALL(IF(Control!$B$4:$B$33="Sí",ROW(Control!$B$4:$B$33)),2)-3)+INDEX(Control!$E$4:$E$33,SMALL(IF(Control!$B$4:$B$33="Sí",ROW(Control!$B$4:$B$33)),2)-3)-SUM(INDEX(Control!$F$4:T$33,SMALL(IF(Control!$B$4:$B$33="Sí",ROW(Control!$B$4:$B$33)),2)-3,0)),"")</f>
        <v>0</v>
      </c>
      <c r="B13" s="48" t="str" cm="1">
        <f t="array" ref="B13">IFERROR(INDEX(Control!$A$4:$A$33,SMALL(IF(Control!$B$4:$B$33="Sí",ROW(Control!$B$4:$B$33)),2)-3)&amp;IF(INDEX(Configuración!$C$10:$C$39,SMALL(IF(Control!$B$4:$B$33="Sí",ROW(Control!$B$4:$B$33)),2)-3)="Sí"," (solo para Enseñanzas Profesionales)",""),"")</f>
        <v>ARPA</v>
      </c>
      <c r="C13" s="49"/>
      <c r="D13" s="49"/>
      <c r="E13" s="49"/>
      <c r="F13" s="49"/>
      <c r="G13" s="49"/>
      <c r="H13" s="49"/>
      <c r="I13" s="49"/>
      <c r="J13" s="49"/>
      <c r="K13" s="49"/>
      <c r="L13" s="49"/>
    </row>
    <row r="14" spans="1:12" ht="22" customHeight="1" x14ac:dyDescent="0.3">
      <c r="A14" s="32" cm="1">
        <f t="array" ref="A14">IFERROR(INDEX(Control!$C$4:$C$33,SMALL(IF(Control!$B$4:$B$33="Sí",ROW(Control!$B$4:$B$33)),3)-3)-INDEX(Control!$D$4:$D$33,SMALL(IF(Control!$B$4:$B$33="Sí",ROW(Control!$B$4:$B$33)),3)-3)+INDEX(Control!$E$4:$E$33,SMALL(IF(Control!$B$4:$B$33="Sí",ROW(Control!$B$4:$B$33)),3)-3)-SUM(INDEX(Control!$F$4:T$33,SMALL(IF(Control!$B$4:$B$33="Sí",ROW(Control!$B$4:$B$33)),3)-3,0)),"")</f>
        <v>0</v>
      </c>
      <c r="B14" s="46" t="str" cm="1">
        <f t="array" ref="B14">IFERROR(INDEX(Control!$A$4:$A$33,SMALL(IF(Control!$B$4:$B$33="Sí",ROW(Control!$B$4:$B$33)),3)-3)&amp;IF(INDEX(Configuración!$C$10:$C$39,SMALL(IF(Control!$B$4:$B$33="Sí",ROW(Control!$B$4:$B$33)),3)-3)="Sí"," (solo para Enseñanzas Profesionales)",""),"")</f>
        <v>BAJO ELÉCTRICO</v>
      </c>
      <c r="C14" s="47"/>
      <c r="D14" s="47"/>
      <c r="E14" s="47"/>
      <c r="F14" s="47"/>
      <c r="G14" s="47"/>
      <c r="H14" s="47"/>
      <c r="I14" s="47"/>
      <c r="J14" s="47"/>
      <c r="K14" s="47"/>
      <c r="L14" s="47"/>
    </row>
    <row r="15" spans="1:12" ht="22" customHeight="1" x14ac:dyDescent="0.3">
      <c r="A15" s="33" cm="1">
        <f t="array" ref="A15">IFERROR(INDEX(Control!$C$4:$C$33,SMALL(IF(Control!$B$4:$B$33="Sí",ROW(Control!$B$4:$B$33)),4)-3)-INDEX(Control!$D$4:$D$33,SMALL(IF(Control!$B$4:$B$33="Sí",ROW(Control!$B$4:$B$33)),4)-3)+INDEX(Control!$E$4:$E$33,SMALL(IF(Control!$B$4:$B$33="Sí",ROW(Control!$B$4:$B$33)),4)-3)-SUM(INDEX(Control!$F$4:T$33,SMALL(IF(Control!$B$4:$B$33="Sí",ROW(Control!$B$4:$B$33)),4)-3,0)),"")</f>
        <v>0</v>
      </c>
      <c r="B15" s="48" t="str" cm="1">
        <f t="array" ref="B15">IFERROR(INDEX(Control!$A$4:$A$33,SMALL(IF(Control!$B$4:$B$33="Sí",ROW(Control!$B$4:$B$33)),4)-3)&amp;IF(INDEX(Configuración!$C$10:$C$39,SMALL(IF(Control!$B$4:$B$33="Sí",ROW(Control!$B$4:$B$33)),4)-3)="Sí"," (solo para Enseñanzas Profesionales)",""),"")</f>
        <v>CANTO (solo para Enseñanzas Profesionales)</v>
      </c>
      <c r="C15" s="49"/>
      <c r="D15" s="49"/>
      <c r="E15" s="49"/>
      <c r="F15" s="49"/>
      <c r="G15" s="49"/>
      <c r="H15" s="49"/>
      <c r="I15" s="49"/>
      <c r="J15" s="49"/>
      <c r="K15" s="49"/>
      <c r="L15" s="49"/>
    </row>
    <row r="16" spans="1:12" ht="22" customHeight="1" x14ac:dyDescent="0.3">
      <c r="A16" s="32" cm="1">
        <f t="array" ref="A16">IFERROR(INDEX(Control!$C$4:$C$33,SMALL(IF(Control!$B$4:$B$33="Sí",ROW(Control!$B$4:$B$33)),5)-3)-INDEX(Control!$D$4:$D$33,SMALL(IF(Control!$B$4:$B$33="Sí",ROW(Control!$B$4:$B$33)),5)-3)+INDEX(Control!$E$4:$E$33,SMALL(IF(Control!$B$4:$B$33="Sí",ROW(Control!$B$4:$B$33)),5)-3)-SUM(INDEX(Control!$F$4:T$33,SMALL(IF(Control!$B$4:$B$33="Sí",ROW(Control!$B$4:$B$33)),5)-3,0)),"")</f>
        <v>0</v>
      </c>
      <c r="B16" s="46" t="str" cm="1">
        <f t="array" ref="B16">IFERROR(INDEX(Control!$A$4:$A$33,SMALL(IF(Control!$B$4:$B$33="Sí",ROW(Control!$B$4:$B$33)),5)-3)&amp;IF(INDEX(Configuración!$C$10:$C$39,SMALL(IF(Control!$B$4:$B$33="Sí",ROW(Control!$B$4:$B$33)),5)-3)="Sí"," (solo para Enseñanzas Profesionales)",""),"")</f>
        <v>CANTO VALENCIANO</v>
      </c>
      <c r="C16" s="47"/>
      <c r="D16" s="47"/>
      <c r="E16" s="47"/>
      <c r="F16" s="47"/>
      <c r="G16" s="47"/>
      <c r="H16" s="47"/>
      <c r="I16" s="47"/>
      <c r="J16" s="47"/>
      <c r="K16" s="47"/>
      <c r="L16" s="47"/>
    </row>
    <row r="17" spans="1:12" ht="22" customHeight="1" x14ac:dyDescent="0.3">
      <c r="A17" s="33" cm="1">
        <f t="array" ref="A17">IFERROR(INDEX(Control!$C$4:$C$33,SMALL(IF(Control!$B$4:$B$33="Sí",ROW(Control!$B$4:$B$33)),6)-3)-INDEX(Control!$D$4:$D$33,SMALL(IF(Control!$B$4:$B$33="Sí",ROW(Control!$B$4:$B$33)),6)-3)+INDEX(Control!$E$4:$E$33,SMALL(IF(Control!$B$4:$B$33="Sí",ROW(Control!$B$4:$B$33)),6)-3)-SUM(INDEX(Control!$F$4:T$33,SMALL(IF(Control!$B$4:$B$33="Sí",ROW(Control!$B$4:$B$33)),6)-3,0)),"")</f>
        <v>0</v>
      </c>
      <c r="B17" s="48" t="str" cm="1">
        <f t="array" ref="B17">IFERROR(INDEX(Control!$A$4:$A$33,SMALL(IF(Control!$B$4:$B$33="Sí",ROW(Control!$B$4:$B$33)),6)-3)&amp;IF(INDEX(Configuración!$C$10:$C$39,SMALL(IF(Control!$B$4:$B$33="Sí",ROW(Control!$B$4:$B$33)),6)-3)="Sí"," (solo para Enseñanzas Profesionales)",""),"")</f>
        <v>CLARINETE</v>
      </c>
      <c r="C17" s="49"/>
      <c r="D17" s="49"/>
      <c r="E17" s="49"/>
      <c r="F17" s="49"/>
      <c r="G17" s="49"/>
      <c r="H17" s="49"/>
      <c r="I17" s="49"/>
      <c r="J17" s="49"/>
      <c r="K17" s="49"/>
      <c r="L17" s="49"/>
    </row>
    <row r="18" spans="1:12" ht="22" customHeight="1" x14ac:dyDescent="0.3">
      <c r="A18" s="32" cm="1">
        <f t="array" ref="A18">IFERROR(INDEX(Control!$C$4:$C$33,SMALL(IF(Control!$B$4:$B$33="Sí",ROW(Control!$B$4:$B$33)),7)-3)-INDEX(Control!$D$4:$D$33,SMALL(IF(Control!$B$4:$B$33="Sí",ROW(Control!$B$4:$B$33)),7)-3)+INDEX(Control!$E$4:$E$33,SMALL(IF(Control!$B$4:$B$33="Sí",ROW(Control!$B$4:$B$33)),7)-3)-SUM(INDEX(Control!$F$4:T$33,SMALL(IF(Control!$B$4:$B$33="Sí",ROW(Control!$B$4:$B$33)),7)-3,0)),"")</f>
        <v>0</v>
      </c>
      <c r="B18" s="46" t="str" cm="1">
        <f t="array" ref="B18">IFERROR(INDEX(Control!$A$4:$A$33,SMALL(IF(Control!$B$4:$B$33="Sí",ROW(Control!$B$4:$B$33)),7)-3)&amp;IF(INDEX(Configuración!$C$10:$C$39,SMALL(IF(Control!$B$4:$B$33="Sí",ROW(Control!$B$4:$B$33)),7)-3)="Sí"," (solo para Enseñanzas Profesionales)",""),"")</f>
        <v>CLAVECÍN</v>
      </c>
      <c r="C18" s="47"/>
      <c r="D18" s="47"/>
      <c r="E18" s="47"/>
      <c r="F18" s="47"/>
      <c r="G18" s="47"/>
      <c r="H18" s="47"/>
      <c r="I18" s="47"/>
      <c r="J18" s="47"/>
      <c r="K18" s="47"/>
      <c r="L18" s="47"/>
    </row>
    <row r="19" spans="1:12" ht="22" customHeight="1" x14ac:dyDescent="0.3">
      <c r="A19" s="33" cm="1">
        <f t="array" ref="A19">IFERROR(INDEX(Control!$C$4:$C$33,SMALL(IF(Control!$B$4:$B$33="Sí",ROW(Control!$B$4:$B$33)),8)-3)-INDEX(Control!$D$4:$D$33,SMALL(IF(Control!$B$4:$B$33="Sí",ROW(Control!$B$4:$B$33)),8)-3)+INDEX(Control!$E$4:$E$33,SMALL(IF(Control!$B$4:$B$33="Sí",ROW(Control!$B$4:$B$33)),8)-3)-SUM(INDEX(Control!$F$4:T$33,SMALL(IF(Control!$B$4:$B$33="Sí",ROW(Control!$B$4:$B$33)),8)-3,0)),"")</f>
        <v>0</v>
      </c>
      <c r="B19" s="48" t="str" cm="1">
        <f t="array" ref="B19">IFERROR(INDEX(Control!$A$4:$A$33,SMALL(IF(Control!$B$4:$B$33="Sí",ROW(Control!$B$4:$B$33)),8)-3)&amp;IF(INDEX(Configuración!$C$10:$C$39,SMALL(IF(Control!$B$4:$B$33="Sí",ROW(Control!$B$4:$B$33)),8)-3)="Sí"," (solo para Enseñanzas Profesionales)",""),"")</f>
        <v>CONTRABAJO</v>
      </c>
      <c r="C19" s="49"/>
      <c r="D19" s="49"/>
      <c r="E19" s="49"/>
      <c r="F19" s="49"/>
      <c r="G19" s="49"/>
      <c r="H19" s="49"/>
      <c r="I19" s="49"/>
      <c r="J19" s="49"/>
      <c r="K19" s="49"/>
      <c r="L19" s="49"/>
    </row>
    <row r="20" spans="1:12" ht="22" customHeight="1" x14ac:dyDescent="0.3">
      <c r="A20" s="32" cm="1">
        <f t="array" ref="A20">IFERROR(INDEX(Control!$C$4:$C$33,SMALL(IF(Control!$B$4:$B$33="Sí",ROW(Control!$B$4:$B$33)),9)-3)-INDEX(Control!$D$4:$D$33,SMALL(IF(Control!$B$4:$B$33="Sí",ROW(Control!$B$4:$B$33)),9)-3)+INDEX(Control!$E$4:$E$33,SMALL(IF(Control!$B$4:$B$33="Sí",ROW(Control!$B$4:$B$33)),9)-3)-SUM(INDEX(Control!$F$4:T$33,SMALL(IF(Control!$B$4:$B$33="Sí",ROW(Control!$B$4:$B$33)),9)-3,0)),"")</f>
        <v>0</v>
      </c>
      <c r="B20" s="46" t="str" cm="1">
        <f t="array" ref="B20">IFERROR(INDEX(Control!$A$4:$A$33,SMALL(IF(Control!$B$4:$B$33="Sí",ROW(Control!$B$4:$B$33)),9)-3)&amp;IF(INDEX(Configuración!$C$10:$C$39,SMALL(IF(Control!$B$4:$B$33="Sí",ROW(Control!$B$4:$B$33)),9)-3)="Sí"," (solo para Enseñanzas Profesionales)",""),"")</f>
        <v>CORO</v>
      </c>
      <c r="C20" s="47"/>
      <c r="D20" s="47"/>
      <c r="E20" s="47"/>
      <c r="F20" s="47"/>
      <c r="G20" s="47"/>
      <c r="H20" s="47"/>
      <c r="I20" s="47"/>
      <c r="J20" s="47"/>
      <c r="K20" s="47"/>
      <c r="L20" s="47"/>
    </row>
    <row r="21" spans="1:12" ht="22" customHeight="1" x14ac:dyDescent="0.3">
      <c r="A21" s="33" cm="1">
        <f t="array" ref="A21">IFERROR(INDEX(Control!$C$4:$C$33,SMALL(IF(Control!$B$4:$B$33="Sí",ROW(Control!$B$4:$B$33)),10)-3)-INDEX(Control!$D$4:$D$33,SMALL(IF(Control!$B$4:$B$33="Sí",ROW(Control!$B$4:$B$33)),10)-3)+INDEX(Control!$E$4:$E$33,SMALL(IF(Control!$B$4:$B$33="Sí",ROW(Control!$B$4:$B$33)),10)-3)-SUM(INDEX(Control!$F$4:T$33,SMALL(IF(Control!$B$4:$B$33="Sí",ROW(Control!$B$4:$B$33)),10)-3,0)),"")</f>
        <v>0</v>
      </c>
      <c r="B21" s="48" t="str" cm="1">
        <f t="array" ref="B21">IFERROR(INDEX(Control!$A$4:$A$33,SMALL(IF(Control!$B$4:$B$33="Sí",ROW(Control!$B$4:$B$33)),10)-3)&amp;IF(INDEX(Configuración!$C$10:$C$39,SMALL(IF(Control!$B$4:$B$33="Sí",ROW(Control!$B$4:$B$33)),10)-3)="Sí"," (solo para Enseñanzas Profesionales)",""),"")</f>
        <v>DULZAINA</v>
      </c>
      <c r="C21" s="49"/>
      <c r="D21" s="49"/>
      <c r="E21" s="49"/>
      <c r="F21" s="49"/>
      <c r="G21" s="49"/>
      <c r="H21" s="49"/>
      <c r="I21" s="49"/>
      <c r="J21" s="49"/>
      <c r="K21" s="49"/>
      <c r="L21" s="49"/>
    </row>
    <row r="22" spans="1:12" ht="22" customHeight="1" x14ac:dyDescent="0.3">
      <c r="A22" s="32" cm="1">
        <f t="array" ref="A22">IFERROR(INDEX(Control!$C$4:$C$33,SMALL(IF(Control!$B$4:$B$33="Sí",ROW(Control!$B$4:$B$33)),11)-3)-INDEX(Control!$D$4:$D$33,SMALL(IF(Control!$B$4:$B$33="Sí",ROW(Control!$B$4:$B$33)),11)-3)+INDEX(Control!$E$4:$E$33,SMALL(IF(Control!$B$4:$B$33="Sí",ROW(Control!$B$4:$B$33)),11)-3)-SUM(INDEX(Control!$F$4:T$33,SMALL(IF(Control!$B$4:$B$33="Sí",ROW(Control!$B$4:$B$33)),11)-3,0)),"")</f>
        <v>0</v>
      </c>
      <c r="B22" s="46" t="str" cm="1">
        <f t="array" ref="B22">IFERROR(INDEX(Control!$A$4:$A$33,SMALL(IF(Control!$B$4:$B$33="Sí",ROW(Control!$B$4:$B$33)),11)-3)&amp;IF(INDEX(Configuración!$C$10:$C$39,SMALL(IF(Control!$B$4:$B$33="Sí",ROW(Control!$B$4:$B$33)),11)-3)="Sí"," (solo para Enseñanzas Profesionales)",""),"")</f>
        <v>FAGOT</v>
      </c>
      <c r="C22" s="47"/>
      <c r="D22" s="47"/>
      <c r="E22" s="47"/>
      <c r="F22" s="47"/>
      <c r="G22" s="47"/>
      <c r="H22" s="47"/>
      <c r="I22" s="47"/>
      <c r="J22" s="47"/>
      <c r="K22" s="47"/>
      <c r="L22" s="47"/>
    </row>
    <row r="23" spans="1:12" ht="22" customHeight="1" x14ac:dyDescent="0.3">
      <c r="A23" s="33" cm="1">
        <f t="array" ref="A23">IFERROR(INDEX(Control!$C$4:$C$33,SMALL(IF(Control!$B$4:$B$33="Sí",ROW(Control!$B$4:$B$33)),12)-3)-INDEX(Control!$D$4:$D$33,SMALL(IF(Control!$B$4:$B$33="Sí",ROW(Control!$B$4:$B$33)),12)-3)+INDEX(Control!$E$4:$E$33,SMALL(IF(Control!$B$4:$B$33="Sí",ROW(Control!$B$4:$B$33)),12)-3)-SUM(INDEX(Control!$F$4:T$33,SMALL(IF(Control!$B$4:$B$33="Sí",ROW(Control!$B$4:$B$33)),12)-3,0)),"")</f>
        <v>0</v>
      </c>
      <c r="B23" s="48" t="str" cm="1">
        <f t="array" ref="B23">IFERROR(INDEX(Control!$A$4:$A$33,SMALL(IF(Control!$B$4:$B$33="Sí",ROW(Control!$B$4:$B$33)),12)-3)&amp;IF(INDEX(Configuración!$C$10:$C$39,SMALL(IF(Control!$B$4:$B$33="Sí",ROW(Control!$B$4:$B$33)),12)-3)="Sí"," (solo para Enseñanzas Profesionales)",""),"")</f>
        <v>FLAUTA</v>
      </c>
      <c r="C23" s="49"/>
      <c r="D23" s="49"/>
      <c r="E23" s="49"/>
      <c r="F23" s="49"/>
      <c r="G23" s="49"/>
      <c r="H23" s="49"/>
      <c r="I23" s="49"/>
      <c r="J23" s="49"/>
      <c r="K23" s="49"/>
      <c r="L23" s="49"/>
    </row>
    <row r="24" spans="1:12" ht="22" customHeight="1" x14ac:dyDescent="0.3">
      <c r="A24" s="32" cm="1">
        <f t="array" ref="A24">IFERROR(INDEX(Control!$C$4:$C$33,SMALL(IF(Control!$B$4:$B$33="Sí",ROW(Control!$B$4:$B$33)),13)-3)-INDEX(Control!$D$4:$D$33,SMALL(IF(Control!$B$4:$B$33="Sí",ROW(Control!$B$4:$B$33)),13)-3)+INDEX(Control!$E$4:$E$33,SMALL(IF(Control!$B$4:$B$33="Sí",ROW(Control!$B$4:$B$33)),13)-3)-SUM(INDEX(Control!$F$4:T$33,SMALL(IF(Control!$B$4:$B$33="Sí",ROW(Control!$B$4:$B$33)),13)-3,0)),"")</f>
        <v>0</v>
      </c>
      <c r="B24" s="46" t="str" cm="1">
        <f t="array" ref="B24">IFERROR(INDEX(Control!$A$4:$A$33,SMALL(IF(Control!$B$4:$B$33="Sí",ROW(Control!$B$4:$B$33)),13)-3)&amp;IF(INDEX(Configuración!$C$10:$C$39,SMALL(IF(Control!$B$4:$B$33="Sí",ROW(Control!$B$4:$B$33)),13)-3)="Sí"," (solo para Enseñanzas Profesionales)",""),"")</f>
        <v>FLAUTA DE PICO</v>
      </c>
      <c r="C24" s="47"/>
      <c r="D24" s="47"/>
      <c r="E24" s="47"/>
      <c r="F24" s="47"/>
      <c r="G24" s="47"/>
      <c r="H24" s="47"/>
      <c r="I24" s="47"/>
      <c r="J24" s="47"/>
      <c r="K24" s="47"/>
      <c r="L24" s="47"/>
    </row>
    <row r="25" spans="1:12" ht="22" customHeight="1" x14ac:dyDescent="0.3">
      <c r="A25" s="33" cm="1">
        <f t="array" ref="A25">IFERROR(INDEX(Control!$C$4:$C$33,SMALL(IF(Control!$B$4:$B$33="Sí",ROW(Control!$B$4:$B$33)),14)-3)-INDEX(Control!$D$4:$D$33,SMALL(IF(Control!$B$4:$B$33="Sí",ROW(Control!$B$4:$B$33)),14)-3)+INDEX(Control!$E$4:$E$33,SMALL(IF(Control!$B$4:$B$33="Sí",ROW(Control!$B$4:$B$33)),14)-3)-SUM(INDEX(Control!$F$4:T$33,SMALL(IF(Control!$B$4:$B$33="Sí",ROW(Control!$B$4:$B$33)),14)-3,0)),"")</f>
        <v>0</v>
      </c>
      <c r="B25" s="48" t="str" cm="1">
        <f t="array" ref="B25">IFERROR(INDEX(Control!$A$4:$A$33,SMALL(IF(Control!$B$4:$B$33="Sí",ROW(Control!$B$4:$B$33)),14)-3)&amp;IF(INDEX(Configuración!$C$10:$C$39,SMALL(IF(Control!$B$4:$B$33="Sí",ROW(Control!$B$4:$B$33)),14)-3)="Sí"," (solo para Enseñanzas Profesionales)",""),"")</f>
        <v>GUITARRA</v>
      </c>
      <c r="C25" s="49"/>
      <c r="D25" s="49"/>
      <c r="E25" s="49"/>
      <c r="F25" s="49"/>
      <c r="G25" s="49"/>
      <c r="H25" s="49"/>
      <c r="I25" s="49"/>
      <c r="J25" s="49"/>
      <c r="K25" s="49"/>
      <c r="L25" s="49"/>
    </row>
    <row r="26" spans="1:12" ht="22" customHeight="1" x14ac:dyDescent="0.3">
      <c r="A26" s="32" cm="1">
        <f t="array" ref="A26">IFERROR(INDEX(Control!$C$4:$C$33,SMALL(IF(Control!$B$4:$B$33="Sí",ROW(Control!$B$4:$B$33)),15)-3)-INDEX(Control!$D$4:$D$33,SMALL(IF(Control!$B$4:$B$33="Sí",ROW(Control!$B$4:$B$33)),15)-3)+INDEX(Control!$E$4:$E$33,SMALL(IF(Control!$B$4:$B$33="Sí",ROW(Control!$B$4:$B$33)),15)-3)-SUM(INDEX(Control!$F$4:T$33,SMALL(IF(Control!$B$4:$B$33="Sí",ROW(Control!$B$4:$B$33)),15)-3,0)),"")</f>
        <v>0</v>
      </c>
      <c r="B26" s="46" t="str" cm="1">
        <f t="array" ref="B26">IFERROR(INDEX(Control!$A$4:$A$33,SMALL(IF(Control!$B$4:$B$33="Sí",ROW(Control!$B$4:$B$33)),15)-3)&amp;IF(INDEX(Configuración!$C$10:$C$39,SMALL(IF(Control!$B$4:$B$33="Sí",ROW(Control!$B$4:$B$33)),15)-3)="Sí"," (solo para Enseñanzas Profesionales)",""),"")</f>
        <v>GUITARRA ELÉCTRICA</v>
      </c>
      <c r="C26" s="47"/>
      <c r="D26" s="47"/>
      <c r="E26" s="47"/>
      <c r="F26" s="47"/>
      <c r="G26" s="47"/>
      <c r="H26" s="47"/>
      <c r="I26" s="47"/>
      <c r="J26" s="47"/>
      <c r="K26" s="47"/>
      <c r="L26" s="47"/>
    </row>
    <row r="27" spans="1:12" ht="22" customHeight="1" x14ac:dyDescent="0.3">
      <c r="A27" s="33" cm="1">
        <f t="array" ref="A27">IFERROR(INDEX(Control!$C$4:$C$33,SMALL(IF(Control!$B$4:$B$33="Sí",ROW(Control!$B$4:$B$33)),16)-3)-INDEX(Control!$D$4:$D$33,SMALL(IF(Control!$B$4:$B$33="Sí",ROW(Control!$B$4:$B$33)),16)-3)+INDEX(Control!$E$4:$E$33,SMALL(IF(Control!$B$4:$B$33="Sí",ROW(Control!$B$4:$B$33)),16)-3)-SUM(INDEX(Control!$F$4:T$33,SMALL(IF(Control!$B$4:$B$33="Sí",ROW(Control!$B$4:$B$33)),16)-3,0)),"")</f>
        <v>0</v>
      </c>
      <c r="B27" s="48" t="str" cm="1">
        <f t="array" ref="B27">IFERROR(INDEX(Control!$A$4:$A$33,SMALL(IF(Control!$B$4:$B$33="Sí",ROW(Control!$B$4:$B$33)),16)-3)&amp;IF(INDEX(Configuración!$C$10:$C$39,SMALL(IF(Control!$B$4:$B$33="Sí",ROW(Control!$B$4:$B$33)),16)-3)="Sí"," (solo para Enseñanzas Profesionales)",""),"")</f>
        <v>INSTRUMENTOS DE CUERDA PULSADA DEL RENACIMIENTO Y BARROCO</v>
      </c>
      <c r="C27" s="49"/>
      <c r="D27" s="49"/>
      <c r="E27" s="49"/>
      <c r="F27" s="49"/>
      <c r="G27" s="49"/>
      <c r="H27" s="49"/>
      <c r="I27" s="49"/>
      <c r="J27" s="49"/>
      <c r="K27" s="49"/>
      <c r="L27" s="49"/>
    </row>
    <row r="28" spans="1:12" ht="22" customHeight="1" x14ac:dyDescent="0.3">
      <c r="A28" s="32" cm="1">
        <f t="array" ref="A28">IFERROR(INDEX(Control!$C$4:$C$33,SMALL(IF(Control!$B$4:$B$33="Sí",ROW(Control!$B$4:$B$33)),17)-3)-INDEX(Control!$D$4:$D$33,SMALL(IF(Control!$B$4:$B$33="Sí",ROW(Control!$B$4:$B$33)),17)-3)+INDEX(Control!$E$4:$E$33,SMALL(IF(Control!$B$4:$B$33="Sí",ROW(Control!$B$4:$B$33)),17)-3)-SUM(INDEX(Control!$F$4:T$33,SMALL(IF(Control!$B$4:$B$33="Sí",ROW(Control!$B$4:$B$33)),17)-3,0)),"")</f>
        <v>0</v>
      </c>
      <c r="B28" s="46" t="str" cm="1">
        <f t="array" ref="B28">IFERROR(INDEX(Control!$A$4:$A$33,SMALL(IF(Control!$B$4:$B$33="Sí",ROW(Control!$B$4:$B$33)),17)-3)&amp;IF(INDEX(Configuración!$C$10:$C$39,SMALL(IF(Control!$B$4:$B$33="Sí",ROW(Control!$B$4:$B$33)),17)-3)="Sí"," (solo para Enseñanzas Profesionales)",""),"")</f>
        <v>INSTRUMENTOS DE PLECTRO</v>
      </c>
      <c r="C28" s="47"/>
      <c r="D28" s="47"/>
      <c r="E28" s="47"/>
      <c r="F28" s="47"/>
      <c r="G28" s="47"/>
      <c r="H28" s="47"/>
      <c r="I28" s="47"/>
      <c r="J28" s="47"/>
      <c r="K28" s="47"/>
      <c r="L28" s="47"/>
    </row>
    <row r="29" spans="1:12" ht="22" customHeight="1" x14ac:dyDescent="0.3">
      <c r="A29" s="33" cm="1">
        <f t="array" ref="A29">IFERROR(INDEX(Control!$C$4:$C$33,SMALL(IF(Control!$B$4:$B$33="Sí",ROW(Control!$B$4:$B$33)),18)-3)-INDEX(Control!$D$4:$D$33,SMALL(IF(Control!$B$4:$B$33="Sí",ROW(Control!$B$4:$B$33)),18)-3)+INDEX(Control!$E$4:$E$33,SMALL(IF(Control!$B$4:$B$33="Sí",ROW(Control!$B$4:$B$33)),18)-3)-SUM(INDEX(Control!$F$4:T$33,SMALL(IF(Control!$B$4:$B$33="Sí",ROW(Control!$B$4:$B$33)),18)-3,0)),"")</f>
        <v>0</v>
      </c>
      <c r="B29" s="48" t="str" cm="1">
        <f t="array" ref="B29">IFERROR(INDEX(Control!$A$4:$A$33,SMALL(IF(Control!$B$4:$B$33="Sí",ROW(Control!$B$4:$B$33)),18)-3)&amp;IF(INDEX(Configuración!$C$10:$C$39,SMALL(IF(Control!$B$4:$B$33="Sí",ROW(Control!$B$4:$B$33)),18)-3)="Sí"," (solo para Enseñanzas Profesionales)",""),"")</f>
        <v>OBOE</v>
      </c>
      <c r="C29" s="49"/>
      <c r="D29" s="49"/>
      <c r="E29" s="49"/>
      <c r="F29" s="49"/>
      <c r="G29" s="49"/>
      <c r="H29" s="49"/>
      <c r="I29" s="49"/>
      <c r="J29" s="49"/>
      <c r="K29" s="49"/>
      <c r="L29" s="49"/>
    </row>
    <row r="30" spans="1:12" ht="22" customHeight="1" x14ac:dyDescent="0.3">
      <c r="A30" s="32" cm="1">
        <f t="array" ref="A30">IFERROR(INDEX(Control!$C$4:$C$33,SMALL(IF(Control!$B$4:$B$33="Sí",ROW(Control!$B$4:$B$33)),19)-3)-INDEX(Control!$D$4:$D$33,SMALL(IF(Control!$B$4:$B$33="Sí",ROW(Control!$B$4:$B$33)),19)-3)+INDEX(Control!$E$4:$E$33,SMALL(IF(Control!$B$4:$B$33="Sí",ROW(Control!$B$4:$B$33)),19)-3)-SUM(INDEX(Control!$F$4:T$33,SMALL(IF(Control!$B$4:$B$33="Sí",ROW(Control!$B$4:$B$33)),19)-3,0)),"")</f>
        <v>0</v>
      </c>
      <c r="B30" s="46" t="str" cm="1">
        <f t="array" ref="B30">IFERROR(INDEX(Control!$A$4:$A$33,SMALL(IF(Control!$B$4:$B$33="Sí",ROW(Control!$B$4:$B$33)),19)-3)&amp;IF(INDEX(Configuración!$C$10:$C$39,SMALL(IF(Control!$B$4:$B$33="Sí",ROW(Control!$B$4:$B$33)),19)-3)="Sí"," (solo para Enseñanzas Profesionales)",""),"")</f>
        <v>ÓRGANO</v>
      </c>
      <c r="C30" s="47"/>
      <c r="D30" s="47"/>
      <c r="E30" s="47"/>
      <c r="F30" s="47"/>
      <c r="G30" s="47"/>
      <c r="H30" s="47"/>
      <c r="I30" s="47"/>
      <c r="J30" s="47"/>
      <c r="K30" s="47"/>
      <c r="L30" s="47"/>
    </row>
    <row r="31" spans="1:12" ht="22" customHeight="1" x14ac:dyDescent="0.3">
      <c r="A31" s="33" cm="1">
        <f t="array" ref="A31">IFERROR(INDEX(Control!$C$4:$C$33,SMALL(IF(Control!$B$4:$B$33="Sí",ROW(Control!$B$4:$B$33)),20)-3)-INDEX(Control!$D$4:$D$33,SMALL(IF(Control!$B$4:$B$33="Sí",ROW(Control!$B$4:$B$33)),20)-3)+INDEX(Control!$E$4:$E$33,SMALL(IF(Control!$B$4:$B$33="Sí",ROW(Control!$B$4:$B$33)),20)-3)-SUM(INDEX(Control!$F$4:T$33,SMALL(IF(Control!$B$4:$B$33="Sí",ROW(Control!$B$4:$B$33)),20)-3,0)),"")</f>
        <v>0</v>
      </c>
      <c r="B31" s="48" t="str" cm="1">
        <f t="array" ref="B31">IFERROR(INDEX(Control!$A$4:$A$33,SMALL(IF(Control!$B$4:$B$33="Sí",ROW(Control!$B$4:$B$33)),20)-3)&amp;IF(INDEX(Configuración!$C$10:$C$39,SMALL(IF(Control!$B$4:$B$33="Sí",ROW(Control!$B$4:$B$33)),20)-3)="Sí"," (solo para Enseñanzas Profesionales)",""),"")</f>
        <v>PERCUSIÓN</v>
      </c>
      <c r="C31" s="49"/>
      <c r="D31" s="49"/>
      <c r="E31" s="49"/>
      <c r="F31" s="49"/>
      <c r="G31" s="49"/>
      <c r="H31" s="49"/>
      <c r="I31" s="49"/>
      <c r="J31" s="49"/>
      <c r="K31" s="49"/>
      <c r="L31" s="49"/>
    </row>
    <row r="32" spans="1:12" ht="22" customHeight="1" x14ac:dyDescent="0.3">
      <c r="A32" s="32" cm="1">
        <f t="array" ref="A32">IFERROR(INDEX(Control!$C$4:$C$33,SMALL(IF(Control!$B$4:$B$33="Sí",ROW(Control!$B$4:$B$33)),21)-3)-INDEX(Control!$D$4:$D$33,SMALL(IF(Control!$B$4:$B$33="Sí",ROW(Control!$B$4:$B$33)),21)-3)+INDEX(Control!$E$4:$E$33,SMALL(IF(Control!$B$4:$B$33="Sí",ROW(Control!$B$4:$B$33)),21)-3)-SUM(INDEX(Control!$F$4:T$33,SMALL(IF(Control!$B$4:$B$33="Sí",ROW(Control!$B$4:$B$33)),21)-3,0)),"")</f>
        <v>0</v>
      </c>
      <c r="B32" s="46" t="str" cm="1">
        <f t="array" ref="B32">IFERROR(INDEX(Control!$A$4:$A$33,SMALL(IF(Control!$B$4:$B$33="Sí",ROW(Control!$B$4:$B$33)),21)-3)&amp;IF(INDEX(Configuración!$C$10:$C$39,SMALL(IF(Control!$B$4:$B$33="Sí",ROW(Control!$B$4:$B$33)),21)-3)="Sí"," (solo para Enseñanzas Profesionales)",""),"")</f>
        <v>PIANO</v>
      </c>
      <c r="C32" s="47"/>
      <c r="D32" s="47"/>
      <c r="E32" s="47"/>
      <c r="F32" s="47"/>
      <c r="G32" s="47"/>
      <c r="H32" s="47"/>
      <c r="I32" s="47"/>
      <c r="J32" s="47"/>
      <c r="K32" s="47"/>
      <c r="L32" s="47"/>
    </row>
    <row r="33" spans="1:12" ht="22" customHeight="1" x14ac:dyDescent="0.3">
      <c r="A33" s="33" cm="1">
        <f t="array" ref="A33">IFERROR(INDEX(Control!$C$4:$C$33,SMALL(IF(Control!$B$4:$B$33="Sí",ROW(Control!$B$4:$B$33)),22)-3)-INDEX(Control!$D$4:$D$33,SMALL(IF(Control!$B$4:$B$33="Sí",ROW(Control!$B$4:$B$33)),22)-3)+INDEX(Control!$E$4:$E$33,SMALL(IF(Control!$B$4:$B$33="Sí",ROW(Control!$B$4:$B$33)),22)-3)-SUM(INDEX(Control!$F$4:T$33,SMALL(IF(Control!$B$4:$B$33="Sí",ROW(Control!$B$4:$B$33)),22)-3,0)),"")</f>
        <v>0</v>
      </c>
      <c r="B33" s="48" t="str" cm="1">
        <f t="array" ref="B33">IFERROR(INDEX(Control!$A$4:$A$33,SMALL(IF(Control!$B$4:$B$33="Sí",ROW(Control!$B$4:$B$33)),22)-3)&amp;IF(INDEX(Configuración!$C$10:$C$39,SMALL(IF(Control!$B$4:$B$33="Sí",ROW(Control!$B$4:$B$33)),22)-3)="Sí"," (solo para Enseñanzas Profesionales)",""),"")</f>
        <v>SAXOFÓN</v>
      </c>
      <c r="C33" s="49"/>
      <c r="D33" s="49"/>
      <c r="E33" s="49"/>
      <c r="F33" s="49"/>
      <c r="G33" s="49"/>
      <c r="H33" s="49"/>
      <c r="I33" s="49"/>
      <c r="J33" s="49"/>
      <c r="K33" s="49"/>
      <c r="L33" s="49"/>
    </row>
    <row r="34" spans="1:12" ht="22" customHeight="1" x14ac:dyDescent="0.3">
      <c r="A34" s="32" cm="1">
        <f t="array" ref="A34">IFERROR(INDEX(Control!$C$4:$C$33,SMALL(IF(Control!$B$4:$B$33="Sí",ROW(Control!$B$4:$B$33)),23)-3)-INDEX(Control!$D$4:$D$33,SMALL(IF(Control!$B$4:$B$33="Sí",ROW(Control!$B$4:$B$33)),23)-3)+INDEX(Control!$E$4:$E$33,SMALL(IF(Control!$B$4:$B$33="Sí",ROW(Control!$B$4:$B$33)),23)-3)-SUM(INDEX(Control!$F$4:T$33,SMALL(IF(Control!$B$4:$B$33="Sí",ROW(Control!$B$4:$B$33)),23)-3,0)),"")</f>
        <v>0</v>
      </c>
      <c r="B34" s="46" t="str" cm="1">
        <f t="array" ref="B34">IFERROR(INDEX(Control!$A$4:$A$33,SMALL(IF(Control!$B$4:$B$33="Sí",ROW(Control!$B$4:$B$33)),23)-3)&amp;IF(INDEX(Configuración!$C$10:$C$39,SMALL(IF(Control!$B$4:$B$33="Sí",ROW(Control!$B$4:$B$33)),23)-3)="Sí"," (solo para Enseñanzas Profesionales)",""),"")</f>
        <v>TROMBÓN</v>
      </c>
      <c r="C34" s="47"/>
      <c r="D34" s="47"/>
      <c r="E34" s="47"/>
      <c r="F34" s="47"/>
      <c r="G34" s="47"/>
      <c r="H34" s="47"/>
      <c r="I34" s="47"/>
      <c r="J34" s="47"/>
      <c r="K34" s="47"/>
      <c r="L34" s="47"/>
    </row>
    <row r="35" spans="1:12" ht="22" customHeight="1" x14ac:dyDescent="0.3">
      <c r="A35" s="33" cm="1">
        <f t="array" ref="A35">IFERROR(INDEX(Control!$C$4:$C$33,SMALL(IF(Control!$B$4:$B$33="Sí",ROW(Control!$B$4:$B$33)),24)-3)-INDEX(Control!$D$4:$D$33,SMALL(IF(Control!$B$4:$B$33="Sí",ROW(Control!$B$4:$B$33)),24)-3)+INDEX(Control!$E$4:$E$33,SMALL(IF(Control!$B$4:$B$33="Sí",ROW(Control!$B$4:$B$33)),24)-3)-SUM(INDEX(Control!$F$4:T$33,SMALL(IF(Control!$B$4:$B$33="Sí",ROW(Control!$B$4:$B$33)),24)-3,0)),"")</f>
        <v>0</v>
      </c>
      <c r="B35" s="48" t="str" cm="1">
        <f t="array" ref="B35">IFERROR(INDEX(Control!$A$4:$A$33,SMALL(IF(Control!$B$4:$B$33="Sí",ROW(Control!$B$4:$B$33)),24)-3)&amp;IF(INDEX(Configuración!$C$10:$C$39,SMALL(IF(Control!$B$4:$B$33="Sí",ROW(Control!$B$4:$B$33)),24)-3)="Sí"," (solo para Enseñanzas Profesionales)",""),"")</f>
        <v>TROMPA</v>
      </c>
      <c r="C35" s="49"/>
      <c r="D35" s="49"/>
      <c r="E35" s="49"/>
      <c r="F35" s="49"/>
      <c r="G35" s="49"/>
      <c r="H35" s="49"/>
      <c r="I35" s="49"/>
      <c r="J35" s="49"/>
      <c r="K35" s="49"/>
      <c r="L35" s="49"/>
    </row>
    <row r="36" spans="1:12" ht="22" customHeight="1" x14ac:dyDescent="0.3">
      <c r="A36" s="32" cm="1">
        <f t="array" ref="A36">IFERROR(INDEX(Control!$C$4:$C$33,SMALL(IF(Control!$B$4:$B$33="Sí",ROW(Control!$B$4:$B$33)),25)-3)-INDEX(Control!$D$4:$D$33,SMALL(IF(Control!$B$4:$B$33="Sí",ROW(Control!$B$4:$B$33)),25)-3)+INDEX(Control!$E$4:$E$33,SMALL(IF(Control!$B$4:$B$33="Sí",ROW(Control!$B$4:$B$33)),25)-3)-SUM(INDEX(Control!$F$4:T$33,SMALL(IF(Control!$B$4:$B$33="Sí",ROW(Control!$B$4:$B$33)),25)-3,0)),"")</f>
        <v>0</v>
      </c>
      <c r="B36" s="46" t="str" cm="1">
        <f t="array" ref="B36">IFERROR(INDEX(Control!$A$4:$A$33,SMALL(IF(Control!$B$4:$B$33="Sí",ROW(Control!$B$4:$B$33)),25)-3)&amp;IF(INDEX(Configuración!$C$10:$C$39,SMALL(IF(Control!$B$4:$B$33="Sí",ROW(Control!$B$4:$B$33)),25)-3)="Sí"," (solo para Enseñanzas Profesionales)",""),"")</f>
        <v>TROMPETA</v>
      </c>
      <c r="C36" s="47"/>
      <c r="D36" s="47"/>
      <c r="E36" s="47"/>
      <c r="F36" s="47"/>
      <c r="G36" s="47"/>
      <c r="H36" s="47"/>
      <c r="I36" s="47"/>
      <c r="J36" s="47"/>
      <c r="K36" s="47"/>
      <c r="L36" s="47"/>
    </row>
    <row r="37" spans="1:12" ht="22" customHeight="1" x14ac:dyDescent="0.3">
      <c r="A37" s="33" cm="1">
        <f t="array" ref="A37">IFERROR(INDEX(Control!$C$4:$C$33,SMALL(IF(Control!$B$4:$B$33="Sí",ROW(Control!$B$4:$B$33)),26)-3)-INDEX(Control!$D$4:$D$33,SMALL(IF(Control!$B$4:$B$33="Sí",ROW(Control!$B$4:$B$33)),26)-3)+INDEX(Control!$E$4:$E$33,SMALL(IF(Control!$B$4:$B$33="Sí",ROW(Control!$B$4:$B$33)),26)-3)-SUM(INDEX(Control!$F$4:T$33,SMALL(IF(Control!$B$4:$B$33="Sí",ROW(Control!$B$4:$B$33)),26)-3,0)),"")</f>
        <v>0</v>
      </c>
      <c r="B37" s="48" t="str" cm="1">
        <f t="array" ref="B37">IFERROR(INDEX(Control!$A$4:$A$33,SMALL(IF(Control!$B$4:$B$33="Sí",ROW(Control!$B$4:$B$33)),26)-3)&amp;IF(INDEX(Configuración!$C$10:$C$39,SMALL(IF(Control!$B$4:$B$33="Sí",ROW(Control!$B$4:$B$33)),26)-3)="Sí"," (solo para Enseñanzas Profesionales)",""),"")</f>
        <v>TUBA</v>
      </c>
      <c r="C37" s="49"/>
      <c r="D37" s="49"/>
      <c r="E37" s="49"/>
      <c r="F37" s="49"/>
      <c r="G37" s="49"/>
      <c r="H37" s="49"/>
      <c r="I37" s="49"/>
      <c r="J37" s="49"/>
      <c r="K37" s="49"/>
      <c r="L37" s="49"/>
    </row>
    <row r="38" spans="1:12" ht="22" customHeight="1" x14ac:dyDescent="0.3">
      <c r="A38" s="32" cm="1">
        <f t="array" ref="A38">IFERROR(INDEX(Control!$C$4:$C$33,SMALL(IF(Control!$B$4:$B$33="Sí",ROW(Control!$B$4:$B$33)),27)-3)-INDEX(Control!$D$4:$D$33,SMALL(IF(Control!$B$4:$B$33="Sí",ROW(Control!$B$4:$B$33)),27)-3)+INDEX(Control!$E$4:$E$33,SMALL(IF(Control!$B$4:$B$33="Sí",ROW(Control!$B$4:$B$33)),27)-3)-SUM(INDEX(Control!$F$4:T$33,SMALL(IF(Control!$B$4:$B$33="Sí",ROW(Control!$B$4:$B$33)),27)-3,0)),"")</f>
        <v>0</v>
      </c>
      <c r="B38" s="46" t="str" cm="1">
        <f t="array" ref="B38">IFERROR(INDEX(Control!$A$4:$A$33,SMALL(IF(Control!$B$4:$B$33="Sí",ROW(Control!$B$4:$B$33)),27)-3)&amp;IF(INDEX(Configuración!$C$10:$C$39,SMALL(IF(Control!$B$4:$B$33="Sí",ROW(Control!$B$4:$B$33)),27)-3)="Sí"," (solo para Enseñanzas Profesionales)",""),"")</f>
        <v>VIOLA</v>
      </c>
      <c r="C38" s="47"/>
      <c r="D38" s="47"/>
      <c r="E38" s="47"/>
      <c r="F38" s="47"/>
      <c r="G38" s="47"/>
      <c r="H38" s="47"/>
      <c r="I38" s="47"/>
      <c r="J38" s="47"/>
      <c r="K38" s="47"/>
      <c r="L38" s="47"/>
    </row>
    <row r="39" spans="1:12" ht="22" customHeight="1" x14ac:dyDescent="0.3">
      <c r="A39" s="33" cm="1">
        <f t="array" ref="A39">IFERROR(INDEX(Control!$C$4:$C$33,SMALL(IF(Control!$B$4:$B$33="Sí",ROW(Control!$B$4:$B$33)),28)-3)-INDEX(Control!$D$4:$D$33,SMALL(IF(Control!$B$4:$B$33="Sí",ROW(Control!$B$4:$B$33)),28)-3)+INDEX(Control!$E$4:$E$33,SMALL(IF(Control!$B$4:$B$33="Sí",ROW(Control!$B$4:$B$33)),28)-3)-SUM(INDEX(Control!$F$4:T$33,SMALL(IF(Control!$B$4:$B$33="Sí",ROW(Control!$B$4:$B$33)),28)-3,0)),"")</f>
        <v>0</v>
      </c>
      <c r="B39" s="48" t="str" cm="1">
        <f t="array" ref="B39">IFERROR(INDEX(Control!$A$4:$A$33,SMALL(IF(Control!$B$4:$B$33="Sí",ROW(Control!$B$4:$B$33)),28)-3)&amp;IF(INDEX(Configuración!$C$10:$C$39,SMALL(IF(Control!$B$4:$B$33="Sí",ROW(Control!$B$4:$B$33)),28)-3)="Sí"," (solo para Enseñanzas Profesionales)",""),"")</f>
        <v>VIOLA DA GAMBA</v>
      </c>
      <c r="C39" s="49"/>
      <c r="D39" s="49"/>
      <c r="E39" s="49"/>
      <c r="F39" s="49"/>
      <c r="G39" s="49"/>
      <c r="H39" s="49"/>
      <c r="I39" s="49"/>
      <c r="J39" s="49"/>
      <c r="K39" s="49"/>
      <c r="L39" s="49"/>
    </row>
    <row r="40" spans="1:12" ht="22" customHeight="1" x14ac:dyDescent="0.3">
      <c r="A40" s="32" cm="1">
        <f t="array" ref="A40">IFERROR(INDEX(Control!$C$4:$C$33,SMALL(IF(Control!$B$4:$B$33="Sí",ROW(Control!$B$4:$B$33)),29)-3)-INDEX(Control!$D$4:$D$33,SMALL(IF(Control!$B$4:$B$33="Sí",ROW(Control!$B$4:$B$33)),29)-3)+INDEX(Control!$E$4:$E$33,SMALL(IF(Control!$B$4:$B$33="Sí",ROW(Control!$B$4:$B$33)),29)-3)-SUM(INDEX(Control!$F$4:T$33,SMALL(IF(Control!$B$4:$B$33="Sí",ROW(Control!$B$4:$B$33)),29)-3,0)),"")</f>
        <v>0</v>
      </c>
      <c r="B40" s="46" t="str" cm="1">
        <f t="array" ref="B40">IFERROR(INDEX(Control!$A$4:$A$33,SMALL(IF(Control!$B$4:$B$33="Sí",ROW(Control!$B$4:$B$33)),29)-3)&amp;IF(INDEX(Configuración!$C$10:$C$39,SMALL(IF(Control!$B$4:$B$33="Sí",ROW(Control!$B$4:$B$33)),29)-3)="Sí"," (solo para Enseñanzas Profesionales)",""),"")</f>
        <v>VIOLÍN</v>
      </c>
      <c r="C40" s="47"/>
      <c r="D40" s="47"/>
      <c r="E40" s="47"/>
      <c r="F40" s="47"/>
      <c r="G40" s="47"/>
      <c r="H40" s="47"/>
      <c r="I40" s="47"/>
      <c r="J40" s="47"/>
      <c r="K40" s="47"/>
      <c r="L40" s="47"/>
    </row>
    <row r="41" spans="1:12" ht="22" customHeight="1" thickBot="1" x14ac:dyDescent="0.35">
      <c r="A41" s="43" cm="1">
        <f t="array" ref="A41">IFERROR(INDEX(Control!$C$4:$C$33,SMALL(IF(Control!$B$4:$B$33="Sí",ROW(Control!$B$4:$B$33)),30)-3)-INDEX(Control!$D$4:$D$33,SMALL(IF(Control!$B$4:$B$33="Sí",ROW(Control!$B$4:$B$33)),30)-3)+INDEX(Control!$E$4:$E$33,SMALL(IF(Control!$B$4:$B$33="Sí",ROW(Control!$B$4:$B$33)),30)-3)-SUM(INDEX(Control!$F$4:T$33,SMALL(IF(Control!$B$4:$B$33="Sí",ROW(Control!$B$4:$B$33)),30)-3,0)),"")</f>
        <v>0</v>
      </c>
      <c r="B41" s="62" t="str" cm="1">
        <f t="array" ref="B41">IFERROR(INDEX(Control!$A$4:$A$33,SMALL(IF(Control!$B$4:$B$33="Sí",ROW(Control!$B$4:$B$33)),30)-3)&amp;IF(INDEX(Configuración!$C$10:$C$39,SMALL(IF(Control!$B$4:$B$33="Sí",ROW(Control!$B$4:$B$33)),30)-3)="Sí"," (solo para Enseñanzas Profesionales)",""),"")</f>
        <v>VIOLONCHELO</v>
      </c>
      <c r="C41" s="63"/>
      <c r="D41" s="63"/>
      <c r="E41" s="63"/>
      <c r="F41" s="63"/>
      <c r="G41" s="63"/>
      <c r="H41" s="63"/>
      <c r="I41" s="63"/>
      <c r="J41" s="63"/>
      <c r="K41" s="63"/>
      <c r="L41" s="63"/>
    </row>
    <row r="42" spans="1:12" ht="30" customHeight="1" thickTop="1" x14ac:dyDescent="0.3">
      <c r="A42" s="44">
        <f>SUM(A12:A41)</f>
        <v>0</v>
      </c>
      <c r="B42" s="45" t="s">
        <v>189</v>
      </c>
      <c r="C42" s="45"/>
      <c r="D42" s="45"/>
      <c r="E42" s="45"/>
      <c r="F42" s="45"/>
      <c r="G42" s="45"/>
      <c r="H42" s="45"/>
      <c r="I42" s="45"/>
      <c r="J42" s="45"/>
      <c r="K42" s="45"/>
      <c r="L42" s="45"/>
    </row>
    <row r="43" spans="1:12" ht="20" customHeight="1" x14ac:dyDescent="0.2">
      <c r="A43" s="60" t="s">
        <v>114</v>
      </c>
      <c r="B43" s="61"/>
      <c r="C43" s="61"/>
      <c r="D43" s="61"/>
      <c r="E43" s="61"/>
      <c r="F43" s="61"/>
      <c r="G43" s="61"/>
      <c r="H43" s="61"/>
      <c r="I43" s="61"/>
      <c r="J43" s="61"/>
      <c r="K43" s="61"/>
      <c r="L43" s="61"/>
    </row>
    <row r="44" spans="1:12" ht="14" customHeight="1" x14ac:dyDescent="0.2">
      <c r="A44" s="29" t="s">
        <v>68</v>
      </c>
      <c r="B44" s="57" t="s">
        <v>42</v>
      </c>
      <c r="C44" s="57"/>
      <c r="D44" s="57"/>
      <c r="E44" s="57"/>
      <c r="F44" s="57"/>
      <c r="G44" s="29" t="s">
        <v>80</v>
      </c>
      <c r="H44" s="57" t="s">
        <v>53</v>
      </c>
      <c r="I44" s="57"/>
      <c r="J44" s="57"/>
      <c r="K44" s="57"/>
      <c r="L44" s="57"/>
    </row>
    <row r="45" spans="1:12" ht="14" customHeight="1" x14ac:dyDescent="0.2">
      <c r="A45" s="29" t="s">
        <v>69</v>
      </c>
      <c r="B45" s="57" t="s">
        <v>43</v>
      </c>
      <c r="C45" s="57"/>
      <c r="D45" s="57"/>
      <c r="E45" s="57"/>
      <c r="F45" s="57"/>
      <c r="G45" s="29" t="s">
        <v>81</v>
      </c>
      <c r="H45" s="57" t="s">
        <v>54</v>
      </c>
      <c r="I45" s="57"/>
      <c r="J45" s="57"/>
      <c r="K45" s="57"/>
      <c r="L45" s="57"/>
    </row>
    <row r="46" spans="1:12" ht="14" customHeight="1" x14ac:dyDescent="0.2">
      <c r="A46" s="29" t="s">
        <v>70</v>
      </c>
      <c r="B46" s="57" t="s">
        <v>44</v>
      </c>
      <c r="C46" s="57"/>
      <c r="D46" s="57"/>
      <c r="E46" s="57"/>
      <c r="F46" s="57"/>
      <c r="G46" s="29" t="s">
        <v>82</v>
      </c>
      <c r="H46" s="57" t="s">
        <v>55</v>
      </c>
      <c r="I46" s="57"/>
      <c r="J46" s="57"/>
      <c r="K46" s="57"/>
      <c r="L46" s="57"/>
    </row>
    <row r="47" spans="1:12" ht="14" customHeight="1" x14ac:dyDescent="0.2">
      <c r="A47" s="29" t="s">
        <v>71</v>
      </c>
      <c r="B47" s="57" t="s">
        <v>45</v>
      </c>
      <c r="C47" s="57"/>
      <c r="D47" s="57"/>
      <c r="E47" s="57"/>
      <c r="F47" s="57"/>
      <c r="G47" s="28" t="s">
        <v>83</v>
      </c>
      <c r="H47" s="58" t="s">
        <v>56</v>
      </c>
      <c r="I47" s="57"/>
      <c r="J47" s="57"/>
      <c r="K47" s="57"/>
      <c r="L47" s="57"/>
    </row>
    <row r="48" spans="1:12" ht="14" customHeight="1" x14ac:dyDescent="0.2">
      <c r="A48" s="29" t="s">
        <v>72</v>
      </c>
      <c r="B48" s="57" t="s">
        <v>194</v>
      </c>
      <c r="C48" s="57"/>
      <c r="D48" s="57"/>
      <c r="E48" s="57"/>
      <c r="F48" s="57"/>
      <c r="G48" s="29" t="s">
        <v>84</v>
      </c>
      <c r="H48" s="57" t="s">
        <v>57</v>
      </c>
      <c r="I48" s="57"/>
      <c r="J48" s="57"/>
      <c r="K48" s="57"/>
      <c r="L48" s="57"/>
    </row>
    <row r="49" spans="1:12" ht="14" customHeight="1" x14ac:dyDescent="0.2">
      <c r="A49" s="29" t="s">
        <v>73</v>
      </c>
      <c r="B49" s="57" t="s">
        <v>46</v>
      </c>
      <c r="C49" s="57"/>
      <c r="D49" s="57"/>
      <c r="E49" s="57"/>
      <c r="F49" s="57"/>
      <c r="G49" s="29" t="s">
        <v>85</v>
      </c>
      <c r="H49" s="57" t="s">
        <v>58</v>
      </c>
      <c r="I49" s="57"/>
      <c r="J49" s="57"/>
      <c r="K49" s="57"/>
      <c r="L49" s="57"/>
    </row>
    <row r="50" spans="1:12" ht="14" customHeight="1" x14ac:dyDescent="0.2">
      <c r="A50" s="29" t="s">
        <v>74</v>
      </c>
      <c r="B50" s="57" t="s">
        <v>47</v>
      </c>
      <c r="C50" s="57"/>
      <c r="D50" s="57"/>
      <c r="E50" s="57"/>
      <c r="F50" s="57"/>
      <c r="G50" s="29" t="s">
        <v>86</v>
      </c>
      <c r="H50" s="57" t="s">
        <v>59</v>
      </c>
      <c r="I50" s="57"/>
      <c r="J50" s="57"/>
      <c r="K50" s="57"/>
      <c r="L50" s="57"/>
    </row>
    <row r="51" spans="1:12" ht="14" customHeight="1" x14ac:dyDescent="0.2">
      <c r="A51" s="29" t="s">
        <v>75</v>
      </c>
      <c r="B51" s="57" t="s">
        <v>48</v>
      </c>
      <c r="C51" s="57"/>
      <c r="D51" s="57"/>
      <c r="E51" s="57"/>
      <c r="F51" s="57"/>
      <c r="G51" s="29" t="s">
        <v>87</v>
      </c>
      <c r="H51" s="57" t="s">
        <v>60</v>
      </c>
      <c r="I51" s="57"/>
      <c r="J51" s="57"/>
      <c r="K51" s="57"/>
      <c r="L51" s="57"/>
    </row>
    <row r="52" spans="1:12" ht="14" customHeight="1" x14ac:dyDescent="0.2">
      <c r="A52" s="29" t="s">
        <v>76</v>
      </c>
      <c r="B52" s="57" t="s">
        <v>49</v>
      </c>
      <c r="C52" s="57"/>
      <c r="D52" s="57"/>
      <c r="E52" s="57"/>
      <c r="F52" s="57"/>
      <c r="G52" s="29" t="s">
        <v>88</v>
      </c>
      <c r="H52" s="57" t="s">
        <v>61</v>
      </c>
      <c r="I52" s="57"/>
      <c r="J52" s="57"/>
      <c r="K52" s="57"/>
      <c r="L52" s="57"/>
    </row>
    <row r="53" spans="1:12" ht="14" customHeight="1" x14ac:dyDescent="0.2">
      <c r="A53" s="29" t="s">
        <v>77</v>
      </c>
      <c r="B53" s="57" t="s">
        <v>50</v>
      </c>
      <c r="C53" s="57"/>
      <c r="D53" s="57"/>
      <c r="E53" s="57"/>
      <c r="F53" s="57"/>
      <c r="G53" s="29" t="s">
        <v>89</v>
      </c>
      <c r="H53" s="57" t="s">
        <v>62</v>
      </c>
      <c r="I53" s="57"/>
      <c r="J53" s="57"/>
      <c r="K53" s="57"/>
      <c r="L53" s="57"/>
    </row>
    <row r="54" spans="1:12" ht="14" customHeight="1" x14ac:dyDescent="0.2">
      <c r="A54" s="29" t="s">
        <v>78</v>
      </c>
      <c r="B54" s="57" t="s">
        <v>51</v>
      </c>
      <c r="C54" s="57"/>
      <c r="D54" s="57"/>
      <c r="E54" s="57"/>
      <c r="F54" s="57"/>
      <c r="G54" s="29" t="s">
        <v>90</v>
      </c>
      <c r="H54" s="57" t="s">
        <v>63</v>
      </c>
      <c r="I54" s="57"/>
      <c r="J54" s="57"/>
      <c r="K54" s="57"/>
      <c r="L54" s="57"/>
    </row>
    <row r="55" spans="1:12" ht="14" customHeight="1" x14ac:dyDescent="0.2">
      <c r="A55" s="29" t="s">
        <v>79</v>
      </c>
      <c r="B55" s="57" t="s">
        <v>52</v>
      </c>
      <c r="C55" s="57"/>
      <c r="D55" s="57"/>
      <c r="E55" s="57"/>
      <c r="F55" s="57"/>
      <c r="G55" s="30"/>
      <c r="H55" s="30"/>
      <c r="I55" s="30"/>
      <c r="J55" s="30"/>
      <c r="K55" s="30"/>
      <c r="L55" s="30"/>
    </row>
  </sheetData>
  <sheetProtection sheet="1" objects="1" scenarios="1"/>
  <mergeCells count="62">
    <mergeCell ref="H52:L52"/>
    <mergeCell ref="H53:L53"/>
    <mergeCell ref="H54:L54"/>
    <mergeCell ref="B11:L11"/>
    <mergeCell ref="B12:L12"/>
    <mergeCell ref="B13:L13"/>
    <mergeCell ref="B14:L14"/>
    <mergeCell ref="B15:L15"/>
    <mergeCell ref="B16:L16"/>
    <mergeCell ref="B17:L17"/>
    <mergeCell ref="B54:F54"/>
    <mergeCell ref="A43:L43"/>
    <mergeCell ref="B45:F45"/>
    <mergeCell ref="B46:F46"/>
    <mergeCell ref="B47:F47"/>
    <mergeCell ref="B41:L41"/>
    <mergeCell ref="B55:F55"/>
    <mergeCell ref="H44:L44"/>
    <mergeCell ref="H45:L45"/>
    <mergeCell ref="H46:L46"/>
    <mergeCell ref="H47:L47"/>
    <mergeCell ref="H48:L48"/>
    <mergeCell ref="H49:L49"/>
    <mergeCell ref="H50:L50"/>
    <mergeCell ref="H51:L51"/>
    <mergeCell ref="B48:F48"/>
    <mergeCell ref="B49:F49"/>
    <mergeCell ref="B50:F50"/>
    <mergeCell ref="B51:F51"/>
    <mergeCell ref="B52:F52"/>
    <mergeCell ref="B53:F53"/>
    <mergeCell ref="B44:F44"/>
    <mergeCell ref="A9:L9"/>
    <mergeCell ref="B39:L39"/>
    <mergeCell ref="B40:L40"/>
    <mergeCell ref="B29:L29"/>
    <mergeCell ref="B30:L30"/>
    <mergeCell ref="B31:L31"/>
    <mergeCell ref="B32:L32"/>
    <mergeCell ref="B38:L38"/>
    <mergeCell ref="B22:L22"/>
    <mergeCell ref="B23:L23"/>
    <mergeCell ref="B24:L24"/>
    <mergeCell ref="B25:L25"/>
    <mergeCell ref="B26:L26"/>
    <mergeCell ref="B27:L27"/>
    <mergeCell ref="B28:L28"/>
    <mergeCell ref="B33:L33"/>
    <mergeCell ref="A1:L1"/>
    <mergeCell ref="A2:L2"/>
    <mergeCell ref="A3:L3"/>
    <mergeCell ref="A4:L4"/>
    <mergeCell ref="A6:L6"/>
    <mergeCell ref="B42:L42"/>
    <mergeCell ref="B18:L18"/>
    <mergeCell ref="B19:L19"/>
    <mergeCell ref="B20:L20"/>
    <mergeCell ref="B21:L21"/>
    <mergeCell ref="B34:L34"/>
    <mergeCell ref="B35:L35"/>
    <mergeCell ref="B36:L36"/>
    <mergeCell ref="B37:L37"/>
  </mergeCells>
  <conditionalFormatting sqref="A12:L41">
    <cfRule type="expression" dxfId="7" priority="1">
      <formula>$B12=""</formula>
    </cfRule>
  </conditionalFormatting>
  <pageMargins left="0.19685039375000002" right="0.19685039375000002" top="0.19685039375000002" bottom="0.19685039375000002" header="0.19685039375000002" footer="0.19685039375000002"/>
  <pageSetup paperSize="9" scale="62" orientation="portrait" horizontalDpi="0" verticalDpi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6045579-0438-774E-A455-1064635072B8}">
  <dimension ref="A1:C39"/>
  <sheetViews>
    <sheetView workbookViewId="0">
      <selection activeCell="E4" sqref="E4"/>
    </sheetView>
  </sheetViews>
  <sheetFormatPr baseColWidth="10" defaultRowHeight="16" x14ac:dyDescent="0.2"/>
  <cols>
    <col min="1" max="2" width="46.6640625" customWidth="1"/>
    <col min="3" max="3" width="18.33203125" customWidth="1"/>
    <col min="4" max="5" width="10" customWidth="1"/>
  </cols>
  <sheetData>
    <row r="1" spans="1:3" ht="18" customHeight="1" x14ac:dyDescent="0.3">
      <c r="A1" s="2" t="s">
        <v>0</v>
      </c>
    </row>
    <row r="2" spans="1:3" ht="18" customHeight="1" x14ac:dyDescent="0.2"/>
    <row r="3" spans="1:3" ht="18" customHeight="1" x14ac:dyDescent="0.2">
      <c r="A3" s="3" t="s">
        <v>1</v>
      </c>
      <c r="B3" s="4"/>
    </row>
    <row r="4" spans="1:3" ht="18" customHeight="1" x14ac:dyDescent="0.2">
      <c r="A4" s="3" t="s">
        <v>2</v>
      </c>
      <c r="B4" s="4"/>
    </row>
    <row r="5" spans="1:3" ht="18" customHeight="1" x14ac:dyDescent="0.2"/>
    <row r="6" spans="1:3" ht="19" x14ac:dyDescent="0.25">
      <c r="A6" s="5" t="s">
        <v>3</v>
      </c>
    </row>
    <row r="7" spans="1:3" x14ac:dyDescent="0.2">
      <c r="A7" s="1" t="s">
        <v>116</v>
      </c>
    </row>
    <row r="9" spans="1:3" x14ac:dyDescent="0.2">
      <c r="A9" s="6" t="s">
        <v>4</v>
      </c>
      <c r="B9" s="7" t="s">
        <v>5</v>
      </c>
      <c r="C9" s="7" t="s">
        <v>115</v>
      </c>
    </row>
    <row r="10" spans="1:3" x14ac:dyDescent="0.2">
      <c r="A10" s="8" t="s">
        <v>6</v>
      </c>
      <c r="B10" s="9" t="s">
        <v>7</v>
      </c>
      <c r="C10" s="9" t="s">
        <v>113</v>
      </c>
    </row>
    <row r="11" spans="1:3" x14ac:dyDescent="0.2">
      <c r="A11" s="8" t="s">
        <v>8</v>
      </c>
      <c r="B11" s="9" t="s">
        <v>7</v>
      </c>
      <c r="C11" s="9" t="s">
        <v>113</v>
      </c>
    </row>
    <row r="12" spans="1:3" x14ac:dyDescent="0.2">
      <c r="A12" s="8" t="s">
        <v>9</v>
      </c>
      <c r="B12" s="9" t="s">
        <v>7</v>
      </c>
      <c r="C12" s="9" t="s">
        <v>113</v>
      </c>
    </row>
    <row r="13" spans="1:3" x14ac:dyDescent="0.2">
      <c r="A13" s="8" t="s">
        <v>10</v>
      </c>
      <c r="B13" s="9" t="s">
        <v>7</v>
      </c>
      <c r="C13" s="9" t="s">
        <v>7</v>
      </c>
    </row>
    <row r="14" spans="1:3" x14ac:dyDescent="0.2">
      <c r="A14" s="8" t="s">
        <v>11</v>
      </c>
      <c r="B14" s="9" t="s">
        <v>7</v>
      </c>
      <c r="C14" s="9" t="s">
        <v>113</v>
      </c>
    </row>
    <row r="15" spans="1:3" x14ac:dyDescent="0.2">
      <c r="A15" s="8" t="s">
        <v>12</v>
      </c>
      <c r="B15" s="9" t="s">
        <v>7</v>
      </c>
      <c r="C15" s="9" t="s">
        <v>113</v>
      </c>
    </row>
    <row r="16" spans="1:3" x14ac:dyDescent="0.2">
      <c r="A16" s="8" t="s">
        <v>13</v>
      </c>
      <c r="B16" s="9" t="s">
        <v>7</v>
      </c>
      <c r="C16" s="9" t="s">
        <v>113</v>
      </c>
    </row>
    <row r="17" spans="1:3" x14ac:dyDescent="0.2">
      <c r="A17" s="8" t="s">
        <v>14</v>
      </c>
      <c r="B17" s="9" t="s">
        <v>7</v>
      </c>
      <c r="C17" s="9" t="s">
        <v>113</v>
      </c>
    </row>
    <row r="18" spans="1:3" x14ac:dyDescent="0.2">
      <c r="A18" s="8" t="s">
        <v>15</v>
      </c>
      <c r="B18" s="9" t="s">
        <v>7</v>
      </c>
      <c r="C18" s="9" t="s">
        <v>113</v>
      </c>
    </row>
    <row r="19" spans="1:3" x14ac:dyDescent="0.2">
      <c r="A19" s="8" t="s">
        <v>16</v>
      </c>
      <c r="B19" s="9" t="s">
        <v>7</v>
      </c>
      <c r="C19" s="9" t="s">
        <v>113</v>
      </c>
    </row>
    <row r="20" spans="1:3" x14ac:dyDescent="0.2">
      <c r="A20" s="8" t="s">
        <v>17</v>
      </c>
      <c r="B20" s="9" t="s">
        <v>7</v>
      </c>
      <c r="C20" s="9" t="s">
        <v>113</v>
      </c>
    </row>
    <row r="21" spans="1:3" x14ac:dyDescent="0.2">
      <c r="A21" s="8" t="s">
        <v>18</v>
      </c>
      <c r="B21" s="9" t="s">
        <v>7</v>
      </c>
      <c r="C21" s="9" t="s">
        <v>113</v>
      </c>
    </row>
    <row r="22" spans="1:3" x14ac:dyDescent="0.2">
      <c r="A22" s="8" t="s">
        <v>19</v>
      </c>
      <c r="B22" s="9" t="s">
        <v>7</v>
      </c>
      <c r="C22" s="9" t="s">
        <v>113</v>
      </c>
    </row>
    <row r="23" spans="1:3" x14ac:dyDescent="0.2">
      <c r="A23" s="8" t="s">
        <v>20</v>
      </c>
      <c r="B23" s="9" t="s">
        <v>7</v>
      </c>
      <c r="C23" s="9" t="s">
        <v>113</v>
      </c>
    </row>
    <row r="24" spans="1:3" x14ac:dyDescent="0.2">
      <c r="A24" s="8" t="s">
        <v>21</v>
      </c>
      <c r="B24" s="9" t="s">
        <v>7</v>
      </c>
      <c r="C24" s="9" t="s">
        <v>113</v>
      </c>
    </row>
    <row r="25" spans="1:3" x14ac:dyDescent="0.2">
      <c r="A25" s="8" t="s">
        <v>22</v>
      </c>
      <c r="B25" s="9" t="s">
        <v>7</v>
      </c>
      <c r="C25" s="9" t="s">
        <v>113</v>
      </c>
    </row>
    <row r="26" spans="1:3" x14ac:dyDescent="0.2">
      <c r="A26" s="8" t="s">
        <v>23</v>
      </c>
      <c r="B26" s="9" t="s">
        <v>7</v>
      </c>
      <c r="C26" s="9" t="s">
        <v>113</v>
      </c>
    </row>
    <row r="27" spans="1:3" x14ac:dyDescent="0.2">
      <c r="A27" s="8" t="s">
        <v>24</v>
      </c>
      <c r="B27" s="9" t="s">
        <v>7</v>
      </c>
      <c r="C27" s="9" t="s">
        <v>113</v>
      </c>
    </row>
    <row r="28" spans="1:3" x14ac:dyDescent="0.2">
      <c r="A28" s="8" t="s">
        <v>25</v>
      </c>
      <c r="B28" s="9" t="s">
        <v>7</v>
      </c>
      <c r="C28" s="9" t="s">
        <v>113</v>
      </c>
    </row>
    <row r="29" spans="1:3" x14ac:dyDescent="0.2">
      <c r="A29" s="8" t="s">
        <v>26</v>
      </c>
      <c r="B29" s="9" t="s">
        <v>7</v>
      </c>
      <c r="C29" s="9" t="s">
        <v>113</v>
      </c>
    </row>
    <row r="30" spans="1:3" x14ac:dyDescent="0.2">
      <c r="A30" s="8" t="s">
        <v>27</v>
      </c>
      <c r="B30" s="9" t="s">
        <v>7</v>
      </c>
      <c r="C30" s="9" t="s">
        <v>113</v>
      </c>
    </row>
    <row r="31" spans="1:3" x14ac:dyDescent="0.2">
      <c r="A31" s="8" t="s">
        <v>28</v>
      </c>
      <c r="B31" s="9" t="s">
        <v>7</v>
      </c>
      <c r="C31" s="9" t="s">
        <v>113</v>
      </c>
    </row>
    <row r="32" spans="1:3" x14ac:dyDescent="0.2">
      <c r="A32" s="8" t="s">
        <v>29</v>
      </c>
      <c r="B32" s="9" t="s">
        <v>7</v>
      </c>
      <c r="C32" s="9" t="s">
        <v>113</v>
      </c>
    </row>
    <row r="33" spans="1:3" x14ac:dyDescent="0.2">
      <c r="A33" s="8" t="s">
        <v>30</v>
      </c>
      <c r="B33" s="9" t="s">
        <v>7</v>
      </c>
      <c r="C33" s="9" t="s">
        <v>113</v>
      </c>
    </row>
    <row r="34" spans="1:3" x14ac:dyDescent="0.2">
      <c r="A34" s="8" t="s">
        <v>31</v>
      </c>
      <c r="B34" s="9" t="s">
        <v>7</v>
      </c>
      <c r="C34" s="9" t="s">
        <v>113</v>
      </c>
    </row>
    <row r="35" spans="1:3" x14ac:dyDescent="0.2">
      <c r="A35" s="8" t="s">
        <v>32</v>
      </c>
      <c r="B35" s="9" t="s">
        <v>7</v>
      </c>
      <c r="C35" s="9" t="s">
        <v>113</v>
      </c>
    </row>
    <row r="36" spans="1:3" x14ac:dyDescent="0.2">
      <c r="A36" s="8" t="s">
        <v>33</v>
      </c>
      <c r="B36" s="9" t="s">
        <v>7</v>
      </c>
      <c r="C36" s="9" t="s">
        <v>113</v>
      </c>
    </row>
    <row r="37" spans="1:3" x14ac:dyDescent="0.2">
      <c r="A37" s="8" t="s">
        <v>34</v>
      </c>
      <c r="B37" s="9" t="s">
        <v>7</v>
      </c>
      <c r="C37" s="9" t="s">
        <v>113</v>
      </c>
    </row>
    <row r="38" spans="1:3" x14ac:dyDescent="0.2">
      <c r="A38" s="8" t="s">
        <v>35</v>
      </c>
      <c r="B38" s="9" t="s">
        <v>7</v>
      </c>
      <c r="C38" s="9" t="s">
        <v>113</v>
      </c>
    </row>
    <row r="39" spans="1:3" x14ac:dyDescent="0.2">
      <c r="A39" s="8" t="s">
        <v>36</v>
      </c>
      <c r="B39" s="9" t="s">
        <v>7</v>
      </c>
      <c r="C39" s="9" t="s">
        <v>113</v>
      </c>
    </row>
  </sheetData>
  <conditionalFormatting sqref="A10:C39">
    <cfRule type="expression" dxfId="26" priority="2">
      <formula>$B10="No"</formula>
    </cfRule>
    <cfRule type="expression" dxfId="25" priority="4">
      <formula>$C10="Sí"</formula>
    </cfRule>
  </conditionalFormatting>
  <dataValidations count="1">
    <dataValidation type="list" allowBlank="1" showInputMessage="1" showErrorMessage="1" errorTitle="Valor no válido" error="Solo se admite Sí o No" sqref="B10:C39" xr:uid="{1925E566-40C4-CA41-909C-B2A404CCC38C}">
      <formula1>"Sí,No"</formula1>
    </dataValidation>
  </dataValidations>
  <pageMargins left="0.7" right="0.7" top="0.75" bottom="0.75" header="0.3" footer="0.3"/>
  <pageSetup paperSize="9" orientation="portrait" horizontalDpi="0" verticalDpi="0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4E48706-754D-1643-9502-CBF962A9DB22}">
  <sheetPr>
    <pageSetUpPr fitToPage="1"/>
  </sheetPr>
  <dimension ref="A1:L55"/>
  <sheetViews>
    <sheetView topLeftCell="A3" workbookViewId="0">
      <selection activeCell="A4" sqref="A4:L4"/>
    </sheetView>
  </sheetViews>
  <sheetFormatPr baseColWidth="10" defaultRowHeight="16" x14ac:dyDescent="0.2"/>
  <cols>
    <col min="1" max="1" width="20" customWidth="1"/>
    <col min="2" max="12" width="10" customWidth="1"/>
  </cols>
  <sheetData>
    <row r="1" spans="1:12" ht="60" customHeight="1" x14ac:dyDescent="0.2">
      <c r="A1" s="50" t="s">
        <v>66</v>
      </c>
      <c r="B1" s="51"/>
      <c r="C1" s="51"/>
      <c r="D1" s="51"/>
      <c r="E1" s="51"/>
      <c r="F1" s="51"/>
      <c r="G1" s="51"/>
      <c r="H1" s="51"/>
      <c r="I1" s="51"/>
      <c r="J1" s="51"/>
      <c r="K1" s="51"/>
      <c r="L1" s="51"/>
    </row>
    <row r="2" spans="1:12" ht="42" customHeight="1" x14ac:dyDescent="0.4">
      <c r="A2" s="52">
        <f>Configuración!B3</f>
        <v>0</v>
      </c>
      <c r="B2" s="51"/>
      <c r="C2" s="51"/>
      <c r="D2" s="51"/>
      <c r="E2" s="51"/>
      <c r="F2" s="51"/>
      <c r="G2" s="51"/>
      <c r="H2" s="51"/>
      <c r="I2" s="51"/>
      <c r="J2" s="51"/>
      <c r="K2" s="51"/>
      <c r="L2" s="51"/>
    </row>
    <row r="3" spans="1:12" ht="24" customHeight="1" x14ac:dyDescent="0.25">
      <c r="A3" s="53" t="str">
        <f>"Curso académico: "&amp;Configuración!B4</f>
        <v xml:space="preserve">Curso académico: </v>
      </c>
      <c r="B3" s="51"/>
      <c r="C3" s="51"/>
      <c r="D3" s="51"/>
      <c r="E3" s="51"/>
      <c r="F3" s="51"/>
      <c r="G3" s="51"/>
      <c r="H3" s="51"/>
      <c r="I3" s="51"/>
      <c r="J3" s="51"/>
      <c r="K3" s="51"/>
      <c r="L3" s="51"/>
    </row>
    <row r="4" spans="1:12" ht="34" customHeight="1" x14ac:dyDescent="0.3">
      <c r="A4" s="54" t="s">
        <v>132</v>
      </c>
      <c r="B4" s="51"/>
      <c r="C4" s="51"/>
      <c r="D4" s="51"/>
      <c r="E4" s="51"/>
      <c r="F4" s="51"/>
      <c r="G4" s="51"/>
      <c r="H4" s="51"/>
      <c r="I4" s="51"/>
      <c r="J4" s="51"/>
      <c r="K4" s="51"/>
      <c r="L4" s="51"/>
    </row>
    <row r="5" spans="1:12" ht="6" customHeight="1" x14ac:dyDescent="0.2"/>
    <row r="6" spans="1:12" ht="22" customHeight="1" thickBot="1" x14ac:dyDescent="0.25">
      <c r="A6" s="55" t="s">
        <v>67</v>
      </c>
      <c r="B6" s="51"/>
      <c r="C6" s="51"/>
      <c r="D6" s="51"/>
      <c r="E6" s="51"/>
      <c r="F6" s="51"/>
      <c r="G6" s="51"/>
      <c r="H6" s="51"/>
      <c r="I6" s="51"/>
      <c r="J6" s="51"/>
      <c r="K6" s="51"/>
      <c r="L6" s="51"/>
    </row>
    <row r="7" spans="1:12" ht="22" customHeight="1" thickBot="1" x14ac:dyDescent="0.25">
      <c r="A7" s="21" t="s">
        <v>68</v>
      </c>
      <c r="B7" s="21" t="s">
        <v>69</v>
      </c>
      <c r="C7" s="21" t="s">
        <v>70</v>
      </c>
      <c r="D7" s="21" t="s">
        <v>71</v>
      </c>
      <c r="E7" s="21" t="s">
        <v>72</v>
      </c>
      <c r="F7" s="21" t="s">
        <v>73</v>
      </c>
      <c r="G7" s="21" t="s">
        <v>74</v>
      </c>
      <c r="H7" s="21" t="s">
        <v>75</v>
      </c>
      <c r="I7" s="21" t="s">
        <v>76</v>
      </c>
      <c r="J7" s="21" t="s">
        <v>77</v>
      </c>
      <c r="K7" s="21" t="s">
        <v>78</v>
      </c>
      <c r="L7" s="24" t="s">
        <v>79</v>
      </c>
    </row>
    <row r="8" spans="1:12" ht="22" customHeight="1" thickBot="1" x14ac:dyDescent="0.25">
      <c r="A8" s="22" t="s">
        <v>80</v>
      </c>
      <c r="B8" s="22" t="s">
        <v>81</v>
      </c>
      <c r="C8" s="22" t="s">
        <v>82</v>
      </c>
      <c r="D8" s="22" t="s">
        <v>83</v>
      </c>
      <c r="E8" s="16" t="s">
        <v>84</v>
      </c>
      <c r="F8" s="17" t="s">
        <v>85</v>
      </c>
      <c r="G8" s="17" t="s">
        <v>86</v>
      </c>
      <c r="H8" s="17" t="s">
        <v>87</v>
      </c>
      <c r="I8" s="17" t="s">
        <v>88</v>
      </c>
      <c r="J8" s="17" t="s">
        <v>89</v>
      </c>
      <c r="K8" s="17" t="s">
        <v>90</v>
      </c>
      <c r="L8" s="20"/>
    </row>
    <row r="9" spans="1:12" ht="20" customHeight="1" x14ac:dyDescent="0.2">
      <c r="A9" s="56" t="s">
        <v>106</v>
      </c>
      <c r="B9" s="51"/>
      <c r="C9" s="51"/>
      <c r="D9" s="51"/>
      <c r="E9" s="51"/>
      <c r="F9" s="51"/>
      <c r="G9" s="51"/>
      <c r="H9" s="51"/>
      <c r="I9" s="51"/>
      <c r="J9" s="51"/>
      <c r="K9" s="51"/>
      <c r="L9" s="51"/>
    </row>
    <row r="10" spans="1:12" ht="6" customHeight="1" x14ac:dyDescent="0.2"/>
    <row r="11" spans="1:12" ht="26" customHeight="1" x14ac:dyDescent="0.25">
      <c r="A11" s="31" t="s">
        <v>92</v>
      </c>
      <c r="B11" s="59" t="s">
        <v>4</v>
      </c>
      <c r="C11" s="59"/>
      <c r="D11" s="59"/>
      <c r="E11" s="59"/>
      <c r="F11" s="59"/>
      <c r="G11" s="59"/>
      <c r="H11" s="59"/>
      <c r="I11" s="59"/>
      <c r="J11" s="59"/>
      <c r="K11" s="59"/>
      <c r="L11" s="59"/>
    </row>
    <row r="12" spans="1:12" ht="22" customHeight="1" x14ac:dyDescent="0.3">
      <c r="A12" s="32" cm="1">
        <f t="array" ref="A12">IFERROR(INDEX(Control!$C$4:$C$33,SMALL(IF(Control!$B$4:$B$33="Sí",ROW(Control!$B$4:$B$33)),1)-3)-INDEX(Control!$D$4:$D$33,SMALL(IF(Control!$B$4:$B$33="Sí",ROW(Control!$B$4:$B$33)),1)-3)+INDEX(Control!$E$4:$E$33,SMALL(IF(Control!$B$4:$B$33="Sí",ROW(Control!$B$4:$B$33)),1)-3)-SUM(INDEX(Control!$F$4:U$33,SMALL(IF(Control!$B$4:$B$33="Sí",ROW(Control!$B$4:$B$33)),1)-3,0)),"")</f>
        <v>0</v>
      </c>
      <c r="B12" s="46" t="str" cm="1">
        <f t="array" ref="B12">IFERROR(INDEX(Control!$A$4:$A$33,SMALL(IF(Control!$B$4:$B$33="Sí",ROW(Control!$B$4:$B$33)),1)-3)&amp;IF(INDEX(Configuración!$C$10:$C$39,SMALL(IF(Control!$B$4:$B$33="Sí",ROW(Control!$B$4:$B$33)),1)-3)="Sí"," (solo para Enseñanzas Profesionales)",""),"")</f>
        <v>ACORDEÓN</v>
      </c>
      <c r="C12" s="47"/>
      <c r="D12" s="47"/>
      <c r="E12" s="47"/>
      <c r="F12" s="47"/>
      <c r="G12" s="47"/>
      <c r="H12" s="47"/>
      <c r="I12" s="47"/>
      <c r="J12" s="47"/>
      <c r="K12" s="47"/>
      <c r="L12" s="47"/>
    </row>
    <row r="13" spans="1:12" ht="22" customHeight="1" x14ac:dyDescent="0.3">
      <c r="A13" s="33" cm="1">
        <f t="array" ref="A13">IFERROR(INDEX(Control!$C$4:$C$33,SMALL(IF(Control!$B$4:$B$33="Sí",ROW(Control!$B$4:$B$33)),2)-3)-INDEX(Control!$D$4:$D$33,SMALL(IF(Control!$B$4:$B$33="Sí",ROW(Control!$B$4:$B$33)),2)-3)+INDEX(Control!$E$4:$E$33,SMALL(IF(Control!$B$4:$B$33="Sí",ROW(Control!$B$4:$B$33)),2)-3)-SUM(INDEX(Control!$F$4:U$33,SMALL(IF(Control!$B$4:$B$33="Sí",ROW(Control!$B$4:$B$33)),2)-3,0)),"")</f>
        <v>0</v>
      </c>
      <c r="B13" s="48" t="str" cm="1">
        <f t="array" ref="B13">IFERROR(INDEX(Control!$A$4:$A$33,SMALL(IF(Control!$B$4:$B$33="Sí",ROW(Control!$B$4:$B$33)),2)-3)&amp;IF(INDEX(Configuración!$C$10:$C$39,SMALL(IF(Control!$B$4:$B$33="Sí",ROW(Control!$B$4:$B$33)),2)-3)="Sí"," (solo para Enseñanzas Profesionales)",""),"")</f>
        <v>ARPA</v>
      </c>
      <c r="C13" s="49"/>
      <c r="D13" s="49"/>
      <c r="E13" s="49"/>
      <c r="F13" s="49"/>
      <c r="G13" s="49"/>
      <c r="H13" s="49"/>
      <c r="I13" s="49"/>
      <c r="J13" s="49"/>
      <c r="K13" s="49"/>
      <c r="L13" s="49"/>
    </row>
    <row r="14" spans="1:12" ht="22" customHeight="1" x14ac:dyDescent="0.3">
      <c r="A14" s="32" cm="1">
        <f t="array" ref="A14">IFERROR(INDEX(Control!$C$4:$C$33,SMALL(IF(Control!$B$4:$B$33="Sí",ROW(Control!$B$4:$B$33)),3)-3)-INDEX(Control!$D$4:$D$33,SMALL(IF(Control!$B$4:$B$33="Sí",ROW(Control!$B$4:$B$33)),3)-3)+INDEX(Control!$E$4:$E$33,SMALL(IF(Control!$B$4:$B$33="Sí",ROW(Control!$B$4:$B$33)),3)-3)-SUM(INDEX(Control!$F$4:U$33,SMALL(IF(Control!$B$4:$B$33="Sí",ROW(Control!$B$4:$B$33)),3)-3,0)),"")</f>
        <v>0</v>
      </c>
      <c r="B14" s="46" t="str" cm="1">
        <f t="array" ref="B14">IFERROR(INDEX(Control!$A$4:$A$33,SMALL(IF(Control!$B$4:$B$33="Sí",ROW(Control!$B$4:$B$33)),3)-3)&amp;IF(INDEX(Configuración!$C$10:$C$39,SMALL(IF(Control!$B$4:$B$33="Sí",ROW(Control!$B$4:$B$33)),3)-3)="Sí"," (solo para Enseñanzas Profesionales)",""),"")</f>
        <v>BAJO ELÉCTRICO</v>
      </c>
      <c r="C14" s="47"/>
      <c r="D14" s="47"/>
      <c r="E14" s="47"/>
      <c r="F14" s="47"/>
      <c r="G14" s="47"/>
      <c r="H14" s="47"/>
      <c r="I14" s="47"/>
      <c r="J14" s="47"/>
      <c r="K14" s="47"/>
      <c r="L14" s="47"/>
    </row>
    <row r="15" spans="1:12" ht="22" customHeight="1" x14ac:dyDescent="0.3">
      <c r="A15" s="33" cm="1">
        <f t="array" ref="A15">IFERROR(INDEX(Control!$C$4:$C$33,SMALL(IF(Control!$B$4:$B$33="Sí",ROW(Control!$B$4:$B$33)),4)-3)-INDEX(Control!$D$4:$D$33,SMALL(IF(Control!$B$4:$B$33="Sí",ROW(Control!$B$4:$B$33)),4)-3)+INDEX(Control!$E$4:$E$33,SMALL(IF(Control!$B$4:$B$33="Sí",ROW(Control!$B$4:$B$33)),4)-3)-SUM(INDEX(Control!$F$4:U$33,SMALL(IF(Control!$B$4:$B$33="Sí",ROW(Control!$B$4:$B$33)),4)-3,0)),"")</f>
        <v>0</v>
      </c>
      <c r="B15" s="48" t="str" cm="1">
        <f t="array" ref="B15">IFERROR(INDEX(Control!$A$4:$A$33,SMALL(IF(Control!$B$4:$B$33="Sí",ROW(Control!$B$4:$B$33)),4)-3)&amp;IF(INDEX(Configuración!$C$10:$C$39,SMALL(IF(Control!$B$4:$B$33="Sí",ROW(Control!$B$4:$B$33)),4)-3)="Sí"," (solo para Enseñanzas Profesionales)",""),"")</f>
        <v>CANTO (solo para Enseñanzas Profesionales)</v>
      </c>
      <c r="C15" s="49"/>
      <c r="D15" s="49"/>
      <c r="E15" s="49"/>
      <c r="F15" s="49"/>
      <c r="G15" s="49"/>
      <c r="H15" s="49"/>
      <c r="I15" s="49"/>
      <c r="J15" s="49"/>
      <c r="K15" s="49"/>
      <c r="L15" s="49"/>
    </row>
    <row r="16" spans="1:12" ht="22" customHeight="1" x14ac:dyDescent="0.3">
      <c r="A16" s="32" cm="1">
        <f t="array" ref="A16">IFERROR(INDEX(Control!$C$4:$C$33,SMALL(IF(Control!$B$4:$B$33="Sí",ROW(Control!$B$4:$B$33)),5)-3)-INDEX(Control!$D$4:$D$33,SMALL(IF(Control!$B$4:$B$33="Sí",ROW(Control!$B$4:$B$33)),5)-3)+INDEX(Control!$E$4:$E$33,SMALL(IF(Control!$B$4:$B$33="Sí",ROW(Control!$B$4:$B$33)),5)-3)-SUM(INDEX(Control!$F$4:U$33,SMALL(IF(Control!$B$4:$B$33="Sí",ROW(Control!$B$4:$B$33)),5)-3,0)),"")</f>
        <v>0</v>
      </c>
      <c r="B16" s="46" t="str" cm="1">
        <f t="array" ref="B16">IFERROR(INDEX(Control!$A$4:$A$33,SMALL(IF(Control!$B$4:$B$33="Sí",ROW(Control!$B$4:$B$33)),5)-3)&amp;IF(INDEX(Configuración!$C$10:$C$39,SMALL(IF(Control!$B$4:$B$33="Sí",ROW(Control!$B$4:$B$33)),5)-3)="Sí"," (solo para Enseñanzas Profesionales)",""),"")</f>
        <v>CANTO VALENCIANO</v>
      </c>
      <c r="C16" s="47"/>
      <c r="D16" s="47"/>
      <c r="E16" s="47"/>
      <c r="F16" s="47"/>
      <c r="G16" s="47"/>
      <c r="H16" s="47"/>
      <c r="I16" s="47"/>
      <c r="J16" s="47"/>
      <c r="K16" s="47"/>
      <c r="L16" s="47"/>
    </row>
    <row r="17" spans="1:12" ht="22" customHeight="1" x14ac:dyDescent="0.3">
      <c r="A17" s="33" cm="1">
        <f t="array" ref="A17">IFERROR(INDEX(Control!$C$4:$C$33,SMALL(IF(Control!$B$4:$B$33="Sí",ROW(Control!$B$4:$B$33)),6)-3)-INDEX(Control!$D$4:$D$33,SMALL(IF(Control!$B$4:$B$33="Sí",ROW(Control!$B$4:$B$33)),6)-3)+INDEX(Control!$E$4:$E$33,SMALL(IF(Control!$B$4:$B$33="Sí",ROW(Control!$B$4:$B$33)),6)-3)-SUM(INDEX(Control!$F$4:U$33,SMALL(IF(Control!$B$4:$B$33="Sí",ROW(Control!$B$4:$B$33)),6)-3,0)),"")</f>
        <v>0</v>
      </c>
      <c r="B17" s="48" t="str" cm="1">
        <f t="array" ref="B17">IFERROR(INDEX(Control!$A$4:$A$33,SMALL(IF(Control!$B$4:$B$33="Sí",ROW(Control!$B$4:$B$33)),6)-3)&amp;IF(INDEX(Configuración!$C$10:$C$39,SMALL(IF(Control!$B$4:$B$33="Sí",ROW(Control!$B$4:$B$33)),6)-3)="Sí"," (solo para Enseñanzas Profesionales)",""),"")</f>
        <v>CLARINETE</v>
      </c>
      <c r="C17" s="49"/>
      <c r="D17" s="49"/>
      <c r="E17" s="49"/>
      <c r="F17" s="49"/>
      <c r="G17" s="49"/>
      <c r="H17" s="49"/>
      <c r="I17" s="49"/>
      <c r="J17" s="49"/>
      <c r="K17" s="49"/>
      <c r="L17" s="49"/>
    </row>
    <row r="18" spans="1:12" ht="22" customHeight="1" x14ac:dyDescent="0.3">
      <c r="A18" s="32" cm="1">
        <f t="array" ref="A18">IFERROR(INDEX(Control!$C$4:$C$33,SMALL(IF(Control!$B$4:$B$33="Sí",ROW(Control!$B$4:$B$33)),7)-3)-INDEX(Control!$D$4:$D$33,SMALL(IF(Control!$B$4:$B$33="Sí",ROW(Control!$B$4:$B$33)),7)-3)+INDEX(Control!$E$4:$E$33,SMALL(IF(Control!$B$4:$B$33="Sí",ROW(Control!$B$4:$B$33)),7)-3)-SUM(INDEX(Control!$F$4:U$33,SMALL(IF(Control!$B$4:$B$33="Sí",ROW(Control!$B$4:$B$33)),7)-3,0)),"")</f>
        <v>0</v>
      </c>
      <c r="B18" s="46" t="str" cm="1">
        <f t="array" ref="B18">IFERROR(INDEX(Control!$A$4:$A$33,SMALL(IF(Control!$B$4:$B$33="Sí",ROW(Control!$B$4:$B$33)),7)-3)&amp;IF(INDEX(Configuración!$C$10:$C$39,SMALL(IF(Control!$B$4:$B$33="Sí",ROW(Control!$B$4:$B$33)),7)-3)="Sí"," (solo para Enseñanzas Profesionales)",""),"")</f>
        <v>CLAVECÍN</v>
      </c>
      <c r="C18" s="47"/>
      <c r="D18" s="47"/>
      <c r="E18" s="47"/>
      <c r="F18" s="47"/>
      <c r="G18" s="47"/>
      <c r="H18" s="47"/>
      <c r="I18" s="47"/>
      <c r="J18" s="47"/>
      <c r="K18" s="47"/>
      <c r="L18" s="47"/>
    </row>
    <row r="19" spans="1:12" ht="22" customHeight="1" x14ac:dyDescent="0.3">
      <c r="A19" s="33" cm="1">
        <f t="array" ref="A19">IFERROR(INDEX(Control!$C$4:$C$33,SMALL(IF(Control!$B$4:$B$33="Sí",ROW(Control!$B$4:$B$33)),8)-3)-INDEX(Control!$D$4:$D$33,SMALL(IF(Control!$B$4:$B$33="Sí",ROW(Control!$B$4:$B$33)),8)-3)+INDEX(Control!$E$4:$E$33,SMALL(IF(Control!$B$4:$B$33="Sí",ROW(Control!$B$4:$B$33)),8)-3)-SUM(INDEX(Control!$F$4:U$33,SMALL(IF(Control!$B$4:$B$33="Sí",ROW(Control!$B$4:$B$33)),8)-3,0)),"")</f>
        <v>0</v>
      </c>
      <c r="B19" s="48" t="str" cm="1">
        <f t="array" ref="B19">IFERROR(INDEX(Control!$A$4:$A$33,SMALL(IF(Control!$B$4:$B$33="Sí",ROW(Control!$B$4:$B$33)),8)-3)&amp;IF(INDEX(Configuración!$C$10:$C$39,SMALL(IF(Control!$B$4:$B$33="Sí",ROW(Control!$B$4:$B$33)),8)-3)="Sí"," (solo para Enseñanzas Profesionales)",""),"")</f>
        <v>CONTRABAJO</v>
      </c>
      <c r="C19" s="49"/>
      <c r="D19" s="49"/>
      <c r="E19" s="49"/>
      <c r="F19" s="49"/>
      <c r="G19" s="49"/>
      <c r="H19" s="49"/>
      <c r="I19" s="49"/>
      <c r="J19" s="49"/>
      <c r="K19" s="49"/>
      <c r="L19" s="49"/>
    </row>
    <row r="20" spans="1:12" ht="22" customHeight="1" x14ac:dyDescent="0.3">
      <c r="A20" s="32" cm="1">
        <f t="array" ref="A20">IFERROR(INDEX(Control!$C$4:$C$33,SMALL(IF(Control!$B$4:$B$33="Sí",ROW(Control!$B$4:$B$33)),9)-3)-INDEX(Control!$D$4:$D$33,SMALL(IF(Control!$B$4:$B$33="Sí",ROW(Control!$B$4:$B$33)),9)-3)+INDEX(Control!$E$4:$E$33,SMALL(IF(Control!$B$4:$B$33="Sí",ROW(Control!$B$4:$B$33)),9)-3)-SUM(INDEX(Control!$F$4:U$33,SMALL(IF(Control!$B$4:$B$33="Sí",ROW(Control!$B$4:$B$33)),9)-3,0)),"")</f>
        <v>0</v>
      </c>
      <c r="B20" s="46" t="str" cm="1">
        <f t="array" ref="B20">IFERROR(INDEX(Control!$A$4:$A$33,SMALL(IF(Control!$B$4:$B$33="Sí",ROW(Control!$B$4:$B$33)),9)-3)&amp;IF(INDEX(Configuración!$C$10:$C$39,SMALL(IF(Control!$B$4:$B$33="Sí",ROW(Control!$B$4:$B$33)),9)-3)="Sí"," (solo para Enseñanzas Profesionales)",""),"")</f>
        <v>CORO</v>
      </c>
      <c r="C20" s="47"/>
      <c r="D20" s="47"/>
      <c r="E20" s="47"/>
      <c r="F20" s="47"/>
      <c r="G20" s="47"/>
      <c r="H20" s="47"/>
      <c r="I20" s="47"/>
      <c r="J20" s="47"/>
      <c r="K20" s="47"/>
      <c r="L20" s="47"/>
    </row>
    <row r="21" spans="1:12" ht="22" customHeight="1" x14ac:dyDescent="0.3">
      <c r="A21" s="33" cm="1">
        <f t="array" ref="A21">IFERROR(INDEX(Control!$C$4:$C$33,SMALL(IF(Control!$B$4:$B$33="Sí",ROW(Control!$B$4:$B$33)),10)-3)-INDEX(Control!$D$4:$D$33,SMALL(IF(Control!$B$4:$B$33="Sí",ROW(Control!$B$4:$B$33)),10)-3)+INDEX(Control!$E$4:$E$33,SMALL(IF(Control!$B$4:$B$33="Sí",ROW(Control!$B$4:$B$33)),10)-3)-SUM(INDEX(Control!$F$4:U$33,SMALL(IF(Control!$B$4:$B$33="Sí",ROW(Control!$B$4:$B$33)),10)-3,0)),"")</f>
        <v>0</v>
      </c>
      <c r="B21" s="48" t="str" cm="1">
        <f t="array" ref="B21">IFERROR(INDEX(Control!$A$4:$A$33,SMALL(IF(Control!$B$4:$B$33="Sí",ROW(Control!$B$4:$B$33)),10)-3)&amp;IF(INDEX(Configuración!$C$10:$C$39,SMALL(IF(Control!$B$4:$B$33="Sí",ROW(Control!$B$4:$B$33)),10)-3)="Sí"," (solo para Enseñanzas Profesionales)",""),"")</f>
        <v>DULZAINA</v>
      </c>
      <c r="C21" s="49"/>
      <c r="D21" s="49"/>
      <c r="E21" s="49"/>
      <c r="F21" s="49"/>
      <c r="G21" s="49"/>
      <c r="H21" s="49"/>
      <c r="I21" s="49"/>
      <c r="J21" s="49"/>
      <c r="K21" s="49"/>
      <c r="L21" s="49"/>
    </row>
    <row r="22" spans="1:12" ht="22" customHeight="1" x14ac:dyDescent="0.3">
      <c r="A22" s="32" cm="1">
        <f t="array" ref="A22">IFERROR(INDEX(Control!$C$4:$C$33,SMALL(IF(Control!$B$4:$B$33="Sí",ROW(Control!$B$4:$B$33)),11)-3)-INDEX(Control!$D$4:$D$33,SMALL(IF(Control!$B$4:$B$33="Sí",ROW(Control!$B$4:$B$33)),11)-3)+INDEX(Control!$E$4:$E$33,SMALL(IF(Control!$B$4:$B$33="Sí",ROW(Control!$B$4:$B$33)),11)-3)-SUM(INDEX(Control!$F$4:U$33,SMALL(IF(Control!$B$4:$B$33="Sí",ROW(Control!$B$4:$B$33)),11)-3,0)),"")</f>
        <v>0</v>
      </c>
      <c r="B22" s="46" t="str" cm="1">
        <f t="array" ref="B22">IFERROR(INDEX(Control!$A$4:$A$33,SMALL(IF(Control!$B$4:$B$33="Sí",ROW(Control!$B$4:$B$33)),11)-3)&amp;IF(INDEX(Configuración!$C$10:$C$39,SMALL(IF(Control!$B$4:$B$33="Sí",ROW(Control!$B$4:$B$33)),11)-3)="Sí"," (solo para Enseñanzas Profesionales)",""),"")</f>
        <v>FAGOT</v>
      </c>
      <c r="C22" s="47"/>
      <c r="D22" s="47"/>
      <c r="E22" s="47"/>
      <c r="F22" s="47"/>
      <c r="G22" s="47"/>
      <c r="H22" s="47"/>
      <c r="I22" s="47"/>
      <c r="J22" s="47"/>
      <c r="K22" s="47"/>
      <c r="L22" s="47"/>
    </row>
    <row r="23" spans="1:12" ht="22" customHeight="1" x14ac:dyDescent="0.3">
      <c r="A23" s="33" cm="1">
        <f t="array" ref="A23">IFERROR(INDEX(Control!$C$4:$C$33,SMALL(IF(Control!$B$4:$B$33="Sí",ROW(Control!$B$4:$B$33)),12)-3)-INDEX(Control!$D$4:$D$33,SMALL(IF(Control!$B$4:$B$33="Sí",ROW(Control!$B$4:$B$33)),12)-3)+INDEX(Control!$E$4:$E$33,SMALL(IF(Control!$B$4:$B$33="Sí",ROW(Control!$B$4:$B$33)),12)-3)-SUM(INDEX(Control!$F$4:U$33,SMALL(IF(Control!$B$4:$B$33="Sí",ROW(Control!$B$4:$B$33)),12)-3,0)),"")</f>
        <v>0</v>
      </c>
      <c r="B23" s="48" t="str" cm="1">
        <f t="array" ref="B23">IFERROR(INDEX(Control!$A$4:$A$33,SMALL(IF(Control!$B$4:$B$33="Sí",ROW(Control!$B$4:$B$33)),12)-3)&amp;IF(INDEX(Configuración!$C$10:$C$39,SMALL(IF(Control!$B$4:$B$33="Sí",ROW(Control!$B$4:$B$33)),12)-3)="Sí"," (solo para Enseñanzas Profesionales)",""),"")</f>
        <v>FLAUTA</v>
      </c>
      <c r="C23" s="49"/>
      <c r="D23" s="49"/>
      <c r="E23" s="49"/>
      <c r="F23" s="49"/>
      <c r="G23" s="49"/>
      <c r="H23" s="49"/>
      <c r="I23" s="49"/>
      <c r="J23" s="49"/>
      <c r="K23" s="49"/>
      <c r="L23" s="49"/>
    </row>
    <row r="24" spans="1:12" ht="22" customHeight="1" x14ac:dyDescent="0.3">
      <c r="A24" s="32" cm="1">
        <f t="array" ref="A24">IFERROR(INDEX(Control!$C$4:$C$33,SMALL(IF(Control!$B$4:$B$33="Sí",ROW(Control!$B$4:$B$33)),13)-3)-INDEX(Control!$D$4:$D$33,SMALL(IF(Control!$B$4:$B$33="Sí",ROW(Control!$B$4:$B$33)),13)-3)+INDEX(Control!$E$4:$E$33,SMALL(IF(Control!$B$4:$B$33="Sí",ROW(Control!$B$4:$B$33)),13)-3)-SUM(INDEX(Control!$F$4:U$33,SMALL(IF(Control!$B$4:$B$33="Sí",ROW(Control!$B$4:$B$33)),13)-3,0)),"")</f>
        <v>0</v>
      </c>
      <c r="B24" s="46" t="str" cm="1">
        <f t="array" ref="B24">IFERROR(INDEX(Control!$A$4:$A$33,SMALL(IF(Control!$B$4:$B$33="Sí",ROW(Control!$B$4:$B$33)),13)-3)&amp;IF(INDEX(Configuración!$C$10:$C$39,SMALL(IF(Control!$B$4:$B$33="Sí",ROW(Control!$B$4:$B$33)),13)-3)="Sí"," (solo para Enseñanzas Profesionales)",""),"")</f>
        <v>FLAUTA DE PICO</v>
      </c>
      <c r="C24" s="47"/>
      <c r="D24" s="47"/>
      <c r="E24" s="47"/>
      <c r="F24" s="47"/>
      <c r="G24" s="47"/>
      <c r="H24" s="47"/>
      <c r="I24" s="47"/>
      <c r="J24" s="47"/>
      <c r="K24" s="47"/>
      <c r="L24" s="47"/>
    </row>
    <row r="25" spans="1:12" ht="22" customHeight="1" x14ac:dyDescent="0.3">
      <c r="A25" s="33" cm="1">
        <f t="array" ref="A25">IFERROR(INDEX(Control!$C$4:$C$33,SMALL(IF(Control!$B$4:$B$33="Sí",ROW(Control!$B$4:$B$33)),14)-3)-INDEX(Control!$D$4:$D$33,SMALL(IF(Control!$B$4:$B$33="Sí",ROW(Control!$B$4:$B$33)),14)-3)+INDEX(Control!$E$4:$E$33,SMALL(IF(Control!$B$4:$B$33="Sí",ROW(Control!$B$4:$B$33)),14)-3)-SUM(INDEX(Control!$F$4:U$33,SMALL(IF(Control!$B$4:$B$33="Sí",ROW(Control!$B$4:$B$33)),14)-3,0)),"")</f>
        <v>0</v>
      </c>
      <c r="B25" s="48" t="str" cm="1">
        <f t="array" ref="B25">IFERROR(INDEX(Control!$A$4:$A$33,SMALL(IF(Control!$B$4:$B$33="Sí",ROW(Control!$B$4:$B$33)),14)-3)&amp;IF(INDEX(Configuración!$C$10:$C$39,SMALL(IF(Control!$B$4:$B$33="Sí",ROW(Control!$B$4:$B$33)),14)-3)="Sí"," (solo para Enseñanzas Profesionales)",""),"")</f>
        <v>GUITARRA</v>
      </c>
      <c r="C25" s="49"/>
      <c r="D25" s="49"/>
      <c r="E25" s="49"/>
      <c r="F25" s="49"/>
      <c r="G25" s="49"/>
      <c r="H25" s="49"/>
      <c r="I25" s="49"/>
      <c r="J25" s="49"/>
      <c r="K25" s="49"/>
      <c r="L25" s="49"/>
    </row>
    <row r="26" spans="1:12" ht="22" customHeight="1" x14ac:dyDescent="0.3">
      <c r="A26" s="32" cm="1">
        <f t="array" ref="A26">IFERROR(INDEX(Control!$C$4:$C$33,SMALL(IF(Control!$B$4:$B$33="Sí",ROW(Control!$B$4:$B$33)),15)-3)-INDEX(Control!$D$4:$D$33,SMALL(IF(Control!$B$4:$B$33="Sí",ROW(Control!$B$4:$B$33)),15)-3)+INDEX(Control!$E$4:$E$33,SMALL(IF(Control!$B$4:$B$33="Sí",ROW(Control!$B$4:$B$33)),15)-3)-SUM(INDEX(Control!$F$4:U$33,SMALL(IF(Control!$B$4:$B$33="Sí",ROW(Control!$B$4:$B$33)),15)-3,0)),"")</f>
        <v>0</v>
      </c>
      <c r="B26" s="46" t="str" cm="1">
        <f t="array" ref="B26">IFERROR(INDEX(Control!$A$4:$A$33,SMALL(IF(Control!$B$4:$B$33="Sí",ROW(Control!$B$4:$B$33)),15)-3)&amp;IF(INDEX(Configuración!$C$10:$C$39,SMALL(IF(Control!$B$4:$B$33="Sí",ROW(Control!$B$4:$B$33)),15)-3)="Sí"," (solo para Enseñanzas Profesionales)",""),"")</f>
        <v>GUITARRA ELÉCTRICA</v>
      </c>
      <c r="C26" s="47"/>
      <c r="D26" s="47"/>
      <c r="E26" s="47"/>
      <c r="F26" s="47"/>
      <c r="G26" s="47"/>
      <c r="H26" s="47"/>
      <c r="I26" s="47"/>
      <c r="J26" s="47"/>
      <c r="K26" s="47"/>
      <c r="L26" s="47"/>
    </row>
    <row r="27" spans="1:12" ht="22" customHeight="1" x14ac:dyDescent="0.3">
      <c r="A27" s="33" cm="1">
        <f t="array" ref="A27">IFERROR(INDEX(Control!$C$4:$C$33,SMALL(IF(Control!$B$4:$B$33="Sí",ROW(Control!$B$4:$B$33)),16)-3)-INDEX(Control!$D$4:$D$33,SMALL(IF(Control!$B$4:$B$33="Sí",ROW(Control!$B$4:$B$33)),16)-3)+INDEX(Control!$E$4:$E$33,SMALL(IF(Control!$B$4:$B$33="Sí",ROW(Control!$B$4:$B$33)),16)-3)-SUM(INDEX(Control!$F$4:U$33,SMALL(IF(Control!$B$4:$B$33="Sí",ROW(Control!$B$4:$B$33)),16)-3,0)),"")</f>
        <v>0</v>
      </c>
      <c r="B27" s="48" t="str" cm="1">
        <f t="array" ref="B27">IFERROR(INDEX(Control!$A$4:$A$33,SMALL(IF(Control!$B$4:$B$33="Sí",ROW(Control!$B$4:$B$33)),16)-3)&amp;IF(INDEX(Configuración!$C$10:$C$39,SMALL(IF(Control!$B$4:$B$33="Sí",ROW(Control!$B$4:$B$33)),16)-3)="Sí"," (solo para Enseñanzas Profesionales)",""),"")</f>
        <v>INSTRUMENTOS DE CUERDA PULSADA DEL RENACIMIENTO Y BARROCO</v>
      </c>
      <c r="C27" s="49"/>
      <c r="D27" s="49"/>
      <c r="E27" s="49"/>
      <c r="F27" s="49"/>
      <c r="G27" s="49"/>
      <c r="H27" s="49"/>
      <c r="I27" s="49"/>
      <c r="J27" s="49"/>
      <c r="K27" s="49"/>
      <c r="L27" s="49"/>
    </row>
    <row r="28" spans="1:12" ht="22" customHeight="1" x14ac:dyDescent="0.3">
      <c r="A28" s="32" cm="1">
        <f t="array" ref="A28">IFERROR(INDEX(Control!$C$4:$C$33,SMALL(IF(Control!$B$4:$B$33="Sí",ROW(Control!$B$4:$B$33)),17)-3)-INDEX(Control!$D$4:$D$33,SMALL(IF(Control!$B$4:$B$33="Sí",ROW(Control!$B$4:$B$33)),17)-3)+INDEX(Control!$E$4:$E$33,SMALL(IF(Control!$B$4:$B$33="Sí",ROW(Control!$B$4:$B$33)),17)-3)-SUM(INDEX(Control!$F$4:U$33,SMALL(IF(Control!$B$4:$B$33="Sí",ROW(Control!$B$4:$B$33)),17)-3,0)),"")</f>
        <v>0</v>
      </c>
      <c r="B28" s="46" t="str" cm="1">
        <f t="array" ref="B28">IFERROR(INDEX(Control!$A$4:$A$33,SMALL(IF(Control!$B$4:$B$33="Sí",ROW(Control!$B$4:$B$33)),17)-3)&amp;IF(INDEX(Configuración!$C$10:$C$39,SMALL(IF(Control!$B$4:$B$33="Sí",ROW(Control!$B$4:$B$33)),17)-3)="Sí"," (solo para Enseñanzas Profesionales)",""),"")</f>
        <v>INSTRUMENTOS DE PLECTRO</v>
      </c>
      <c r="C28" s="47"/>
      <c r="D28" s="47"/>
      <c r="E28" s="47"/>
      <c r="F28" s="47"/>
      <c r="G28" s="47"/>
      <c r="H28" s="47"/>
      <c r="I28" s="47"/>
      <c r="J28" s="47"/>
      <c r="K28" s="47"/>
      <c r="L28" s="47"/>
    </row>
    <row r="29" spans="1:12" ht="22" customHeight="1" x14ac:dyDescent="0.3">
      <c r="A29" s="33" cm="1">
        <f t="array" ref="A29">IFERROR(INDEX(Control!$C$4:$C$33,SMALL(IF(Control!$B$4:$B$33="Sí",ROW(Control!$B$4:$B$33)),18)-3)-INDEX(Control!$D$4:$D$33,SMALL(IF(Control!$B$4:$B$33="Sí",ROW(Control!$B$4:$B$33)),18)-3)+INDEX(Control!$E$4:$E$33,SMALL(IF(Control!$B$4:$B$33="Sí",ROW(Control!$B$4:$B$33)),18)-3)-SUM(INDEX(Control!$F$4:U$33,SMALL(IF(Control!$B$4:$B$33="Sí",ROW(Control!$B$4:$B$33)),18)-3,0)),"")</f>
        <v>0</v>
      </c>
      <c r="B29" s="48" t="str" cm="1">
        <f t="array" ref="B29">IFERROR(INDEX(Control!$A$4:$A$33,SMALL(IF(Control!$B$4:$B$33="Sí",ROW(Control!$B$4:$B$33)),18)-3)&amp;IF(INDEX(Configuración!$C$10:$C$39,SMALL(IF(Control!$B$4:$B$33="Sí",ROW(Control!$B$4:$B$33)),18)-3)="Sí"," (solo para Enseñanzas Profesionales)",""),"")</f>
        <v>OBOE</v>
      </c>
      <c r="C29" s="49"/>
      <c r="D29" s="49"/>
      <c r="E29" s="49"/>
      <c r="F29" s="49"/>
      <c r="G29" s="49"/>
      <c r="H29" s="49"/>
      <c r="I29" s="49"/>
      <c r="J29" s="49"/>
      <c r="K29" s="49"/>
      <c r="L29" s="49"/>
    </row>
    <row r="30" spans="1:12" ht="22" customHeight="1" x14ac:dyDescent="0.3">
      <c r="A30" s="32" cm="1">
        <f t="array" ref="A30">IFERROR(INDEX(Control!$C$4:$C$33,SMALL(IF(Control!$B$4:$B$33="Sí",ROW(Control!$B$4:$B$33)),19)-3)-INDEX(Control!$D$4:$D$33,SMALL(IF(Control!$B$4:$B$33="Sí",ROW(Control!$B$4:$B$33)),19)-3)+INDEX(Control!$E$4:$E$33,SMALL(IF(Control!$B$4:$B$33="Sí",ROW(Control!$B$4:$B$33)),19)-3)-SUM(INDEX(Control!$F$4:U$33,SMALL(IF(Control!$B$4:$B$33="Sí",ROW(Control!$B$4:$B$33)),19)-3,0)),"")</f>
        <v>0</v>
      </c>
      <c r="B30" s="46" t="str" cm="1">
        <f t="array" ref="B30">IFERROR(INDEX(Control!$A$4:$A$33,SMALL(IF(Control!$B$4:$B$33="Sí",ROW(Control!$B$4:$B$33)),19)-3)&amp;IF(INDEX(Configuración!$C$10:$C$39,SMALL(IF(Control!$B$4:$B$33="Sí",ROW(Control!$B$4:$B$33)),19)-3)="Sí"," (solo para Enseñanzas Profesionales)",""),"")</f>
        <v>ÓRGANO</v>
      </c>
      <c r="C30" s="47"/>
      <c r="D30" s="47"/>
      <c r="E30" s="47"/>
      <c r="F30" s="47"/>
      <c r="G30" s="47"/>
      <c r="H30" s="47"/>
      <c r="I30" s="47"/>
      <c r="J30" s="47"/>
      <c r="K30" s="47"/>
      <c r="L30" s="47"/>
    </row>
    <row r="31" spans="1:12" ht="22" customHeight="1" x14ac:dyDescent="0.3">
      <c r="A31" s="33" cm="1">
        <f t="array" ref="A31">IFERROR(INDEX(Control!$C$4:$C$33,SMALL(IF(Control!$B$4:$B$33="Sí",ROW(Control!$B$4:$B$33)),20)-3)-INDEX(Control!$D$4:$D$33,SMALL(IF(Control!$B$4:$B$33="Sí",ROW(Control!$B$4:$B$33)),20)-3)+INDEX(Control!$E$4:$E$33,SMALL(IF(Control!$B$4:$B$33="Sí",ROW(Control!$B$4:$B$33)),20)-3)-SUM(INDEX(Control!$F$4:U$33,SMALL(IF(Control!$B$4:$B$33="Sí",ROW(Control!$B$4:$B$33)),20)-3,0)),"")</f>
        <v>0</v>
      </c>
      <c r="B31" s="48" t="str" cm="1">
        <f t="array" ref="B31">IFERROR(INDEX(Control!$A$4:$A$33,SMALL(IF(Control!$B$4:$B$33="Sí",ROW(Control!$B$4:$B$33)),20)-3)&amp;IF(INDEX(Configuración!$C$10:$C$39,SMALL(IF(Control!$B$4:$B$33="Sí",ROW(Control!$B$4:$B$33)),20)-3)="Sí"," (solo para Enseñanzas Profesionales)",""),"")</f>
        <v>PERCUSIÓN</v>
      </c>
      <c r="C31" s="49"/>
      <c r="D31" s="49"/>
      <c r="E31" s="49"/>
      <c r="F31" s="49"/>
      <c r="G31" s="49"/>
      <c r="H31" s="49"/>
      <c r="I31" s="49"/>
      <c r="J31" s="49"/>
      <c r="K31" s="49"/>
      <c r="L31" s="49"/>
    </row>
    <row r="32" spans="1:12" ht="22" customHeight="1" x14ac:dyDescent="0.3">
      <c r="A32" s="32" cm="1">
        <f t="array" ref="A32">IFERROR(INDEX(Control!$C$4:$C$33,SMALL(IF(Control!$B$4:$B$33="Sí",ROW(Control!$B$4:$B$33)),21)-3)-INDEX(Control!$D$4:$D$33,SMALL(IF(Control!$B$4:$B$33="Sí",ROW(Control!$B$4:$B$33)),21)-3)+INDEX(Control!$E$4:$E$33,SMALL(IF(Control!$B$4:$B$33="Sí",ROW(Control!$B$4:$B$33)),21)-3)-SUM(INDEX(Control!$F$4:U$33,SMALL(IF(Control!$B$4:$B$33="Sí",ROW(Control!$B$4:$B$33)),21)-3,0)),"")</f>
        <v>0</v>
      </c>
      <c r="B32" s="46" t="str" cm="1">
        <f t="array" ref="B32">IFERROR(INDEX(Control!$A$4:$A$33,SMALL(IF(Control!$B$4:$B$33="Sí",ROW(Control!$B$4:$B$33)),21)-3)&amp;IF(INDEX(Configuración!$C$10:$C$39,SMALL(IF(Control!$B$4:$B$33="Sí",ROW(Control!$B$4:$B$33)),21)-3)="Sí"," (solo para Enseñanzas Profesionales)",""),"")</f>
        <v>PIANO</v>
      </c>
      <c r="C32" s="47"/>
      <c r="D32" s="47"/>
      <c r="E32" s="47"/>
      <c r="F32" s="47"/>
      <c r="G32" s="47"/>
      <c r="H32" s="47"/>
      <c r="I32" s="47"/>
      <c r="J32" s="47"/>
      <c r="K32" s="47"/>
      <c r="L32" s="47"/>
    </row>
    <row r="33" spans="1:12" ht="22" customHeight="1" x14ac:dyDescent="0.3">
      <c r="A33" s="33" cm="1">
        <f t="array" ref="A33">IFERROR(INDEX(Control!$C$4:$C$33,SMALL(IF(Control!$B$4:$B$33="Sí",ROW(Control!$B$4:$B$33)),22)-3)-INDEX(Control!$D$4:$D$33,SMALL(IF(Control!$B$4:$B$33="Sí",ROW(Control!$B$4:$B$33)),22)-3)+INDEX(Control!$E$4:$E$33,SMALL(IF(Control!$B$4:$B$33="Sí",ROW(Control!$B$4:$B$33)),22)-3)-SUM(INDEX(Control!$F$4:U$33,SMALL(IF(Control!$B$4:$B$33="Sí",ROW(Control!$B$4:$B$33)),22)-3,0)),"")</f>
        <v>0</v>
      </c>
      <c r="B33" s="48" t="str" cm="1">
        <f t="array" ref="B33">IFERROR(INDEX(Control!$A$4:$A$33,SMALL(IF(Control!$B$4:$B$33="Sí",ROW(Control!$B$4:$B$33)),22)-3)&amp;IF(INDEX(Configuración!$C$10:$C$39,SMALL(IF(Control!$B$4:$B$33="Sí",ROW(Control!$B$4:$B$33)),22)-3)="Sí"," (solo para Enseñanzas Profesionales)",""),"")</f>
        <v>SAXOFÓN</v>
      </c>
      <c r="C33" s="49"/>
      <c r="D33" s="49"/>
      <c r="E33" s="49"/>
      <c r="F33" s="49"/>
      <c r="G33" s="49"/>
      <c r="H33" s="49"/>
      <c r="I33" s="49"/>
      <c r="J33" s="49"/>
      <c r="K33" s="49"/>
      <c r="L33" s="49"/>
    </row>
    <row r="34" spans="1:12" ht="22" customHeight="1" x14ac:dyDescent="0.3">
      <c r="A34" s="32" cm="1">
        <f t="array" ref="A34">IFERROR(INDEX(Control!$C$4:$C$33,SMALL(IF(Control!$B$4:$B$33="Sí",ROW(Control!$B$4:$B$33)),23)-3)-INDEX(Control!$D$4:$D$33,SMALL(IF(Control!$B$4:$B$33="Sí",ROW(Control!$B$4:$B$33)),23)-3)+INDEX(Control!$E$4:$E$33,SMALL(IF(Control!$B$4:$B$33="Sí",ROW(Control!$B$4:$B$33)),23)-3)-SUM(INDEX(Control!$F$4:U$33,SMALL(IF(Control!$B$4:$B$33="Sí",ROW(Control!$B$4:$B$33)),23)-3,0)),"")</f>
        <v>0</v>
      </c>
      <c r="B34" s="46" t="str" cm="1">
        <f t="array" ref="B34">IFERROR(INDEX(Control!$A$4:$A$33,SMALL(IF(Control!$B$4:$B$33="Sí",ROW(Control!$B$4:$B$33)),23)-3)&amp;IF(INDEX(Configuración!$C$10:$C$39,SMALL(IF(Control!$B$4:$B$33="Sí",ROW(Control!$B$4:$B$33)),23)-3)="Sí"," (solo para Enseñanzas Profesionales)",""),"")</f>
        <v>TROMBÓN</v>
      </c>
      <c r="C34" s="47"/>
      <c r="D34" s="47"/>
      <c r="E34" s="47"/>
      <c r="F34" s="47"/>
      <c r="G34" s="47"/>
      <c r="H34" s="47"/>
      <c r="I34" s="47"/>
      <c r="J34" s="47"/>
      <c r="K34" s="47"/>
      <c r="L34" s="47"/>
    </row>
    <row r="35" spans="1:12" ht="22" customHeight="1" x14ac:dyDescent="0.3">
      <c r="A35" s="33" cm="1">
        <f t="array" ref="A35">IFERROR(INDEX(Control!$C$4:$C$33,SMALL(IF(Control!$B$4:$B$33="Sí",ROW(Control!$B$4:$B$33)),24)-3)-INDEX(Control!$D$4:$D$33,SMALL(IF(Control!$B$4:$B$33="Sí",ROW(Control!$B$4:$B$33)),24)-3)+INDEX(Control!$E$4:$E$33,SMALL(IF(Control!$B$4:$B$33="Sí",ROW(Control!$B$4:$B$33)),24)-3)-SUM(INDEX(Control!$F$4:U$33,SMALL(IF(Control!$B$4:$B$33="Sí",ROW(Control!$B$4:$B$33)),24)-3,0)),"")</f>
        <v>0</v>
      </c>
      <c r="B35" s="48" t="str" cm="1">
        <f t="array" ref="B35">IFERROR(INDEX(Control!$A$4:$A$33,SMALL(IF(Control!$B$4:$B$33="Sí",ROW(Control!$B$4:$B$33)),24)-3)&amp;IF(INDEX(Configuración!$C$10:$C$39,SMALL(IF(Control!$B$4:$B$33="Sí",ROW(Control!$B$4:$B$33)),24)-3)="Sí"," (solo para Enseñanzas Profesionales)",""),"")</f>
        <v>TROMPA</v>
      </c>
      <c r="C35" s="49"/>
      <c r="D35" s="49"/>
      <c r="E35" s="49"/>
      <c r="F35" s="49"/>
      <c r="G35" s="49"/>
      <c r="H35" s="49"/>
      <c r="I35" s="49"/>
      <c r="J35" s="49"/>
      <c r="K35" s="49"/>
      <c r="L35" s="49"/>
    </row>
    <row r="36" spans="1:12" ht="22" customHeight="1" x14ac:dyDescent="0.3">
      <c r="A36" s="32" cm="1">
        <f t="array" ref="A36">IFERROR(INDEX(Control!$C$4:$C$33,SMALL(IF(Control!$B$4:$B$33="Sí",ROW(Control!$B$4:$B$33)),25)-3)-INDEX(Control!$D$4:$D$33,SMALL(IF(Control!$B$4:$B$33="Sí",ROW(Control!$B$4:$B$33)),25)-3)+INDEX(Control!$E$4:$E$33,SMALL(IF(Control!$B$4:$B$33="Sí",ROW(Control!$B$4:$B$33)),25)-3)-SUM(INDEX(Control!$F$4:U$33,SMALL(IF(Control!$B$4:$B$33="Sí",ROW(Control!$B$4:$B$33)),25)-3,0)),"")</f>
        <v>0</v>
      </c>
      <c r="B36" s="46" t="str" cm="1">
        <f t="array" ref="B36">IFERROR(INDEX(Control!$A$4:$A$33,SMALL(IF(Control!$B$4:$B$33="Sí",ROW(Control!$B$4:$B$33)),25)-3)&amp;IF(INDEX(Configuración!$C$10:$C$39,SMALL(IF(Control!$B$4:$B$33="Sí",ROW(Control!$B$4:$B$33)),25)-3)="Sí"," (solo para Enseñanzas Profesionales)",""),"")</f>
        <v>TROMPETA</v>
      </c>
      <c r="C36" s="47"/>
      <c r="D36" s="47"/>
      <c r="E36" s="47"/>
      <c r="F36" s="47"/>
      <c r="G36" s="47"/>
      <c r="H36" s="47"/>
      <c r="I36" s="47"/>
      <c r="J36" s="47"/>
      <c r="K36" s="47"/>
      <c r="L36" s="47"/>
    </row>
    <row r="37" spans="1:12" ht="22" customHeight="1" x14ac:dyDescent="0.3">
      <c r="A37" s="33" cm="1">
        <f t="array" ref="A37">IFERROR(INDEX(Control!$C$4:$C$33,SMALL(IF(Control!$B$4:$B$33="Sí",ROW(Control!$B$4:$B$33)),26)-3)-INDEX(Control!$D$4:$D$33,SMALL(IF(Control!$B$4:$B$33="Sí",ROW(Control!$B$4:$B$33)),26)-3)+INDEX(Control!$E$4:$E$33,SMALL(IF(Control!$B$4:$B$33="Sí",ROW(Control!$B$4:$B$33)),26)-3)-SUM(INDEX(Control!$F$4:U$33,SMALL(IF(Control!$B$4:$B$33="Sí",ROW(Control!$B$4:$B$33)),26)-3,0)),"")</f>
        <v>0</v>
      </c>
      <c r="B37" s="48" t="str" cm="1">
        <f t="array" ref="B37">IFERROR(INDEX(Control!$A$4:$A$33,SMALL(IF(Control!$B$4:$B$33="Sí",ROW(Control!$B$4:$B$33)),26)-3)&amp;IF(INDEX(Configuración!$C$10:$C$39,SMALL(IF(Control!$B$4:$B$33="Sí",ROW(Control!$B$4:$B$33)),26)-3)="Sí"," (solo para Enseñanzas Profesionales)",""),"")</f>
        <v>TUBA</v>
      </c>
      <c r="C37" s="49"/>
      <c r="D37" s="49"/>
      <c r="E37" s="49"/>
      <c r="F37" s="49"/>
      <c r="G37" s="49"/>
      <c r="H37" s="49"/>
      <c r="I37" s="49"/>
      <c r="J37" s="49"/>
      <c r="K37" s="49"/>
      <c r="L37" s="49"/>
    </row>
    <row r="38" spans="1:12" ht="22" customHeight="1" x14ac:dyDescent="0.3">
      <c r="A38" s="32" cm="1">
        <f t="array" ref="A38">IFERROR(INDEX(Control!$C$4:$C$33,SMALL(IF(Control!$B$4:$B$33="Sí",ROW(Control!$B$4:$B$33)),27)-3)-INDEX(Control!$D$4:$D$33,SMALL(IF(Control!$B$4:$B$33="Sí",ROW(Control!$B$4:$B$33)),27)-3)+INDEX(Control!$E$4:$E$33,SMALL(IF(Control!$B$4:$B$33="Sí",ROW(Control!$B$4:$B$33)),27)-3)-SUM(INDEX(Control!$F$4:U$33,SMALL(IF(Control!$B$4:$B$33="Sí",ROW(Control!$B$4:$B$33)),27)-3,0)),"")</f>
        <v>0</v>
      </c>
      <c r="B38" s="46" t="str" cm="1">
        <f t="array" ref="B38">IFERROR(INDEX(Control!$A$4:$A$33,SMALL(IF(Control!$B$4:$B$33="Sí",ROW(Control!$B$4:$B$33)),27)-3)&amp;IF(INDEX(Configuración!$C$10:$C$39,SMALL(IF(Control!$B$4:$B$33="Sí",ROW(Control!$B$4:$B$33)),27)-3)="Sí"," (solo para Enseñanzas Profesionales)",""),"")</f>
        <v>VIOLA</v>
      </c>
      <c r="C38" s="47"/>
      <c r="D38" s="47"/>
      <c r="E38" s="47"/>
      <c r="F38" s="47"/>
      <c r="G38" s="47"/>
      <c r="H38" s="47"/>
      <c r="I38" s="47"/>
      <c r="J38" s="47"/>
      <c r="K38" s="47"/>
      <c r="L38" s="47"/>
    </row>
    <row r="39" spans="1:12" ht="22" customHeight="1" x14ac:dyDescent="0.3">
      <c r="A39" s="33" cm="1">
        <f t="array" ref="A39">IFERROR(INDEX(Control!$C$4:$C$33,SMALL(IF(Control!$B$4:$B$33="Sí",ROW(Control!$B$4:$B$33)),28)-3)-INDEX(Control!$D$4:$D$33,SMALL(IF(Control!$B$4:$B$33="Sí",ROW(Control!$B$4:$B$33)),28)-3)+INDEX(Control!$E$4:$E$33,SMALL(IF(Control!$B$4:$B$33="Sí",ROW(Control!$B$4:$B$33)),28)-3)-SUM(INDEX(Control!$F$4:U$33,SMALL(IF(Control!$B$4:$B$33="Sí",ROW(Control!$B$4:$B$33)),28)-3,0)),"")</f>
        <v>0</v>
      </c>
      <c r="B39" s="48" t="str" cm="1">
        <f t="array" ref="B39">IFERROR(INDEX(Control!$A$4:$A$33,SMALL(IF(Control!$B$4:$B$33="Sí",ROW(Control!$B$4:$B$33)),28)-3)&amp;IF(INDEX(Configuración!$C$10:$C$39,SMALL(IF(Control!$B$4:$B$33="Sí",ROW(Control!$B$4:$B$33)),28)-3)="Sí"," (solo para Enseñanzas Profesionales)",""),"")</f>
        <v>VIOLA DA GAMBA</v>
      </c>
      <c r="C39" s="49"/>
      <c r="D39" s="49"/>
      <c r="E39" s="49"/>
      <c r="F39" s="49"/>
      <c r="G39" s="49"/>
      <c r="H39" s="49"/>
      <c r="I39" s="49"/>
      <c r="J39" s="49"/>
      <c r="K39" s="49"/>
      <c r="L39" s="49"/>
    </row>
    <row r="40" spans="1:12" ht="22" customHeight="1" x14ac:dyDescent="0.3">
      <c r="A40" s="32" cm="1">
        <f t="array" ref="A40">IFERROR(INDEX(Control!$C$4:$C$33,SMALL(IF(Control!$B$4:$B$33="Sí",ROW(Control!$B$4:$B$33)),29)-3)-INDEX(Control!$D$4:$D$33,SMALL(IF(Control!$B$4:$B$33="Sí",ROW(Control!$B$4:$B$33)),29)-3)+INDEX(Control!$E$4:$E$33,SMALL(IF(Control!$B$4:$B$33="Sí",ROW(Control!$B$4:$B$33)),29)-3)-SUM(INDEX(Control!$F$4:U$33,SMALL(IF(Control!$B$4:$B$33="Sí",ROW(Control!$B$4:$B$33)),29)-3,0)),"")</f>
        <v>0</v>
      </c>
      <c r="B40" s="46" t="str" cm="1">
        <f t="array" ref="B40">IFERROR(INDEX(Control!$A$4:$A$33,SMALL(IF(Control!$B$4:$B$33="Sí",ROW(Control!$B$4:$B$33)),29)-3)&amp;IF(INDEX(Configuración!$C$10:$C$39,SMALL(IF(Control!$B$4:$B$33="Sí",ROW(Control!$B$4:$B$33)),29)-3)="Sí"," (solo para Enseñanzas Profesionales)",""),"")</f>
        <v>VIOLÍN</v>
      </c>
      <c r="C40" s="47"/>
      <c r="D40" s="47"/>
      <c r="E40" s="47"/>
      <c r="F40" s="47"/>
      <c r="G40" s="47"/>
      <c r="H40" s="47"/>
      <c r="I40" s="47"/>
      <c r="J40" s="47"/>
      <c r="K40" s="47"/>
      <c r="L40" s="47"/>
    </row>
    <row r="41" spans="1:12" ht="22" customHeight="1" thickBot="1" x14ac:dyDescent="0.35">
      <c r="A41" s="43" cm="1">
        <f t="array" ref="A41">IFERROR(INDEX(Control!$C$4:$C$33,SMALL(IF(Control!$B$4:$B$33="Sí",ROW(Control!$B$4:$B$33)),30)-3)-INDEX(Control!$D$4:$D$33,SMALL(IF(Control!$B$4:$B$33="Sí",ROW(Control!$B$4:$B$33)),30)-3)+INDEX(Control!$E$4:$E$33,SMALL(IF(Control!$B$4:$B$33="Sí",ROW(Control!$B$4:$B$33)),30)-3)-SUM(INDEX(Control!$F$4:U$33,SMALL(IF(Control!$B$4:$B$33="Sí",ROW(Control!$B$4:$B$33)),30)-3,0)),"")</f>
        <v>0</v>
      </c>
      <c r="B41" s="62" t="str" cm="1">
        <f t="array" ref="B41">IFERROR(INDEX(Control!$A$4:$A$33,SMALL(IF(Control!$B$4:$B$33="Sí",ROW(Control!$B$4:$B$33)),30)-3)&amp;IF(INDEX(Configuración!$C$10:$C$39,SMALL(IF(Control!$B$4:$B$33="Sí",ROW(Control!$B$4:$B$33)),30)-3)="Sí"," (solo para Enseñanzas Profesionales)",""),"")</f>
        <v>VIOLONCHELO</v>
      </c>
      <c r="C41" s="63"/>
      <c r="D41" s="63"/>
      <c r="E41" s="63"/>
      <c r="F41" s="63"/>
      <c r="G41" s="63"/>
      <c r="H41" s="63"/>
      <c r="I41" s="63"/>
      <c r="J41" s="63"/>
      <c r="K41" s="63"/>
      <c r="L41" s="63"/>
    </row>
    <row r="42" spans="1:12" ht="30" customHeight="1" thickTop="1" x14ac:dyDescent="0.3">
      <c r="A42" s="44">
        <f>SUM(A12:A41)</f>
        <v>0</v>
      </c>
      <c r="B42" s="45" t="s">
        <v>189</v>
      </c>
      <c r="C42" s="45"/>
      <c r="D42" s="45"/>
      <c r="E42" s="45"/>
      <c r="F42" s="45"/>
      <c r="G42" s="45"/>
      <c r="H42" s="45"/>
      <c r="I42" s="45"/>
      <c r="J42" s="45"/>
      <c r="K42" s="45"/>
      <c r="L42" s="45"/>
    </row>
    <row r="43" spans="1:12" ht="20" customHeight="1" x14ac:dyDescent="0.2">
      <c r="A43" s="60" t="s">
        <v>114</v>
      </c>
      <c r="B43" s="61"/>
      <c r="C43" s="61"/>
      <c r="D43" s="61"/>
      <c r="E43" s="61"/>
      <c r="F43" s="61"/>
      <c r="G43" s="61"/>
      <c r="H43" s="61"/>
      <c r="I43" s="61"/>
      <c r="J43" s="61"/>
      <c r="K43" s="61"/>
      <c r="L43" s="61"/>
    </row>
    <row r="44" spans="1:12" ht="14" customHeight="1" x14ac:dyDescent="0.2">
      <c r="A44" s="29" t="s">
        <v>68</v>
      </c>
      <c r="B44" s="57" t="s">
        <v>42</v>
      </c>
      <c r="C44" s="57"/>
      <c r="D44" s="57"/>
      <c r="E44" s="57"/>
      <c r="F44" s="57"/>
      <c r="G44" s="29" t="s">
        <v>80</v>
      </c>
      <c r="H44" s="57" t="s">
        <v>53</v>
      </c>
      <c r="I44" s="57"/>
      <c r="J44" s="57"/>
      <c r="K44" s="57"/>
      <c r="L44" s="57"/>
    </row>
    <row r="45" spans="1:12" ht="14" customHeight="1" x14ac:dyDescent="0.2">
      <c r="A45" s="29" t="s">
        <v>69</v>
      </c>
      <c r="B45" s="57" t="s">
        <v>43</v>
      </c>
      <c r="C45" s="57"/>
      <c r="D45" s="57"/>
      <c r="E45" s="57"/>
      <c r="F45" s="57"/>
      <c r="G45" s="29" t="s">
        <v>81</v>
      </c>
      <c r="H45" s="57" t="s">
        <v>54</v>
      </c>
      <c r="I45" s="57"/>
      <c r="J45" s="57"/>
      <c r="K45" s="57"/>
      <c r="L45" s="57"/>
    </row>
    <row r="46" spans="1:12" ht="14" customHeight="1" x14ac:dyDescent="0.2">
      <c r="A46" s="29" t="s">
        <v>70</v>
      </c>
      <c r="B46" s="57" t="s">
        <v>44</v>
      </c>
      <c r="C46" s="57"/>
      <c r="D46" s="57"/>
      <c r="E46" s="57"/>
      <c r="F46" s="57"/>
      <c r="G46" s="29" t="s">
        <v>82</v>
      </c>
      <c r="H46" s="57" t="s">
        <v>55</v>
      </c>
      <c r="I46" s="57"/>
      <c r="J46" s="57"/>
      <c r="K46" s="57"/>
      <c r="L46" s="57"/>
    </row>
    <row r="47" spans="1:12" ht="14" customHeight="1" x14ac:dyDescent="0.2">
      <c r="A47" s="29" t="s">
        <v>71</v>
      </c>
      <c r="B47" s="57" t="s">
        <v>45</v>
      </c>
      <c r="C47" s="57"/>
      <c r="D47" s="57"/>
      <c r="E47" s="57"/>
      <c r="F47" s="57"/>
      <c r="G47" s="29" t="s">
        <v>83</v>
      </c>
      <c r="H47" s="57" t="s">
        <v>56</v>
      </c>
      <c r="I47" s="57"/>
      <c r="J47" s="57"/>
      <c r="K47" s="57"/>
      <c r="L47" s="57"/>
    </row>
    <row r="48" spans="1:12" ht="14" customHeight="1" x14ac:dyDescent="0.2">
      <c r="A48" s="29" t="s">
        <v>72</v>
      </c>
      <c r="B48" s="57" t="s">
        <v>194</v>
      </c>
      <c r="C48" s="57"/>
      <c r="D48" s="57"/>
      <c r="E48" s="57"/>
      <c r="F48" s="57"/>
      <c r="G48" s="28" t="s">
        <v>84</v>
      </c>
      <c r="H48" s="58" t="s">
        <v>57</v>
      </c>
      <c r="I48" s="57"/>
      <c r="J48" s="57"/>
      <c r="K48" s="57"/>
      <c r="L48" s="57"/>
    </row>
    <row r="49" spans="1:12" ht="14" customHeight="1" x14ac:dyDescent="0.2">
      <c r="A49" s="29" t="s">
        <v>73</v>
      </c>
      <c r="B49" s="57" t="s">
        <v>46</v>
      </c>
      <c r="C49" s="57"/>
      <c r="D49" s="57"/>
      <c r="E49" s="57"/>
      <c r="F49" s="57"/>
      <c r="G49" s="29" t="s">
        <v>85</v>
      </c>
      <c r="H49" s="57" t="s">
        <v>58</v>
      </c>
      <c r="I49" s="57"/>
      <c r="J49" s="57"/>
      <c r="K49" s="57"/>
      <c r="L49" s="57"/>
    </row>
    <row r="50" spans="1:12" ht="14" customHeight="1" x14ac:dyDescent="0.2">
      <c r="A50" s="29" t="s">
        <v>74</v>
      </c>
      <c r="B50" s="57" t="s">
        <v>47</v>
      </c>
      <c r="C50" s="57"/>
      <c r="D50" s="57"/>
      <c r="E50" s="57"/>
      <c r="F50" s="57"/>
      <c r="G50" s="29" t="s">
        <v>86</v>
      </c>
      <c r="H50" s="57" t="s">
        <v>59</v>
      </c>
      <c r="I50" s="57"/>
      <c r="J50" s="57"/>
      <c r="K50" s="57"/>
      <c r="L50" s="57"/>
    </row>
    <row r="51" spans="1:12" ht="14" customHeight="1" x14ac:dyDescent="0.2">
      <c r="A51" s="29" t="s">
        <v>75</v>
      </c>
      <c r="B51" s="57" t="s">
        <v>48</v>
      </c>
      <c r="C51" s="57"/>
      <c r="D51" s="57"/>
      <c r="E51" s="57"/>
      <c r="F51" s="57"/>
      <c r="G51" s="29" t="s">
        <v>87</v>
      </c>
      <c r="H51" s="57" t="s">
        <v>60</v>
      </c>
      <c r="I51" s="57"/>
      <c r="J51" s="57"/>
      <c r="K51" s="57"/>
      <c r="L51" s="57"/>
    </row>
    <row r="52" spans="1:12" ht="14" customHeight="1" x14ac:dyDescent="0.2">
      <c r="A52" s="29" t="s">
        <v>76</v>
      </c>
      <c r="B52" s="57" t="s">
        <v>49</v>
      </c>
      <c r="C52" s="57"/>
      <c r="D52" s="57"/>
      <c r="E52" s="57"/>
      <c r="F52" s="57"/>
      <c r="G52" s="29" t="s">
        <v>88</v>
      </c>
      <c r="H52" s="57" t="s">
        <v>61</v>
      </c>
      <c r="I52" s="57"/>
      <c r="J52" s="57"/>
      <c r="K52" s="57"/>
      <c r="L52" s="57"/>
    </row>
    <row r="53" spans="1:12" ht="14" customHeight="1" x14ac:dyDescent="0.2">
      <c r="A53" s="29" t="s">
        <v>77</v>
      </c>
      <c r="B53" s="57" t="s">
        <v>50</v>
      </c>
      <c r="C53" s="57"/>
      <c r="D53" s="57"/>
      <c r="E53" s="57"/>
      <c r="F53" s="57"/>
      <c r="G53" s="29" t="s">
        <v>89</v>
      </c>
      <c r="H53" s="57" t="s">
        <v>62</v>
      </c>
      <c r="I53" s="57"/>
      <c r="J53" s="57"/>
      <c r="K53" s="57"/>
      <c r="L53" s="57"/>
    </row>
    <row r="54" spans="1:12" ht="14" customHeight="1" x14ac:dyDescent="0.2">
      <c r="A54" s="29" t="s">
        <v>78</v>
      </c>
      <c r="B54" s="57" t="s">
        <v>51</v>
      </c>
      <c r="C54" s="57"/>
      <c r="D54" s="57"/>
      <c r="E54" s="57"/>
      <c r="F54" s="57"/>
      <c r="G54" s="29" t="s">
        <v>90</v>
      </c>
      <c r="H54" s="57" t="s">
        <v>63</v>
      </c>
      <c r="I54" s="57"/>
      <c r="J54" s="57"/>
      <c r="K54" s="57"/>
      <c r="L54" s="57"/>
    </row>
    <row r="55" spans="1:12" ht="14" customHeight="1" x14ac:dyDescent="0.2">
      <c r="A55" s="29" t="s">
        <v>79</v>
      </c>
      <c r="B55" s="57" t="s">
        <v>52</v>
      </c>
      <c r="C55" s="57"/>
      <c r="D55" s="57"/>
      <c r="E55" s="57"/>
      <c r="F55" s="57"/>
      <c r="G55" s="30"/>
      <c r="H55" s="30"/>
      <c r="I55" s="30"/>
      <c r="J55" s="30"/>
      <c r="K55" s="30"/>
      <c r="L55" s="30"/>
    </row>
  </sheetData>
  <sheetProtection sheet="1" objects="1" scenarios="1"/>
  <mergeCells count="62">
    <mergeCell ref="H52:L52"/>
    <mergeCell ref="H53:L53"/>
    <mergeCell ref="H54:L54"/>
    <mergeCell ref="B11:L11"/>
    <mergeCell ref="B12:L12"/>
    <mergeCell ref="B13:L13"/>
    <mergeCell ref="B14:L14"/>
    <mergeCell ref="B15:L15"/>
    <mergeCell ref="B16:L16"/>
    <mergeCell ref="B17:L17"/>
    <mergeCell ref="B54:F54"/>
    <mergeCell ref="A43:L43"/>
    <mergeCell ref="B45:F45"/>
    <mergeCell ref="B46:F46"/>
    <mergeCell ref="B47:F47"/>
    <mergeCell ref="B41:L41"/>
    <mergeCell ref="B55:F55"/>
    <mergeCell ref="H44:L44"/>
    <mergeCell ref="H45:L45"/>
    <mergeCell ref="H46:L46"/>
    <mergeCell ref="H47:L47"/>
    <mergeCell ref="H48:L48"/>
    <mergeCell ref="H49:L49"/>
    <mergeCell ref="H50:L50"/>
    <mergeCell ref="H51:L51"/>
    <mergeCell ref="B48:F48"/>
    <mergeCell ref="B49:F49"/>
    <mergeCell ref="B50:F50"/>
    <mergeCell ref="B51:F51"/>
    <mergeCell ref="B52:F52"/>
    <mergeCell ref="B53:F53"/>
    <mergeCell ref="B44:F44"/>
    <mergeCell ref="A9:L9"/>
    <mergeCell ref="B39:L39"/>
    <mergeCell ref="B40:L40"/>
    <mergeCell ref="B29:L29"/>
    <mergeCell ref="B30:L30"/>
    <mergeCell ref="B31:L31"/>
    <mergeCell ref="B32:L32"/>
    <mergeCell ref="B38:L38"/>
    <mergeCell ref="B22:L22"/>
    <mergeCell ref="B23:L23"/>
    <mergeCell ref="B24:L24"/>
    <mergeCell ref="B25:L25"/>
    <mergeCell ref="B26:L26"/>
    <mergeCell ref="B27:L27"/>
    <mergeCell ref="B28:L28"/>
    <mergeCell ref="B33:L33"/>
    <mergeCell ref="A1:L1"/>
    <mergeCell ref="A2:L2"/>
    <mergeCell ref="A3:L3"/>
    <mergeCell ref="A4:L4"/>
    <mergeCell ref="A6:L6"/>
    <mergeCell ref="B42:L42"/>
    <mergeCell ref="B18:L18"/>
    <mergeCell ref="B19:L19"/>
    <mergeCell ref="B20:L20"/>
    <mergeCell ref="B21:L21"/>
    <mergeCell ref="B34:L34"/>
    <mergeCell ref="B35:L35"/>
    <mergeCell ref="B36:L36"/>
    <mergeCell ref="B37:L37"/>
  </mergeCells>
  <conditionalFormatting sqref="A12:L41">
    <cfRule type="expression" dxfId="6" priority="1">
      <formula>$B12=""</formula>
    </cfRule>
  </conditionalFormatting>
  <pageMargins left="0.19685039375000002" right="0.19685039375000002" top="0.19685039375000002" bottom="0.19685039375000002" header="0.19685039375000002" footer="0.19685039375000002"/>
  <pageSetup paperSize="9" scale="62" orientation="portrait" horizontalDpi="0" verticalDpi="0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B5C6A40-BF55-8847-A31B-F04101E9BD8A}">
  <sheetPr>
    <pageSetUpPr fitToPage="1"/>
  </sheetPr>
  <dimension ref="A1:L55"/>
  <sheetViews>
    <sheetView topLeftCell="A3" workbookViewId="0">
      <selection activeCell="A4" sqref="A4:L4"/>
    </sheetView>
  </sheetViews>
  <sheetFormatPr baseColWidth="10" defaultRowHeight="16" x14ac:dyDescent="0.2"/>
  <cols>
    <col min="1" max="1" width="20" customWidth="1"/>
    <col min="2" max="12" width="10" customWidth="1"/>
  </cols>
  <sheetData>
    <row r="1" spans="1:12" ht="60" customHeight="1" x14ac:dyDescent="0.2">
      <c r="A1" s="50" t="s">
        <v>66</v>
      </c>
      <c r="B1" s="51"/>
      <c r="C1" s="51"/>
      <c r="D1" s="51"/>
      <c r="E1" s="51"/>
      <c r="F1" s="51"/>
      <c r="G1" s="51"/>
      <c r="H1" s="51"/>
      <c r="I1" s="51"/>
      <c r="J1" s="51"/>
      <c r="K1" s="51"/>
      <c r="L1" s="51"/>
    </row>
    <row r="2" spans="1:12" ht="42" customHeight="1" x14ac:dyDescent="0.4">
      <c r="A2" s="52">
        <f>Configuración!B3</f>
        <v>0</v>
      </c>
      <c r="B2" s="51"/>
      <c r="C2" s="51"/>
      <c r="D2" s="51"/>
      <c r="E2" s="51"/>
      <c r="F2" s="51"/>
      <c r="G2" s="51"/>
      <c r="H2" s="51"/>
      <c r="I2" s="51"/>
      <c r="J2" s="51"/>
      <c r="K2" s="51"/>
      <c r="L2" s="51"/>
    </row>
    <row r="3" spans="1:12" ht="24" customHeight="1" x14ac:dyDescent="0.25">
      <c r="A3" s="53" t="str">
        <f>"Curso académico: "&amp;Configuración!B4</f>
        <v xml:space="preserve">Curso académico: </v>
      </c>
      <c r="B3" s="51"/>
      <c r="C3" s="51"/>
      <c r="D3" s="51"/>
      <c r="E3" s="51"/>
      <c r="F3" s="51"/>
      <c r="G3" s="51"/>
      <c r="H3" s="51"/>
      <c r="I3" s="51"/>
      <c r="J3" s="51"/>
      <c r="K3" s="51"/>
      <c r="L3" s="51"/>
    </row>
    <row r="4" spans="1:12" ht="34" customHeight="1" x14ac:dyDescent="0.3">
      <c r="A4" s="54" t="s">
        <v>133</v>
      </c>
      <c r="B4" s="51"/>
      <c r="C4" s="51"/>
      <c r="D4" s="51"/>
      <c r="E4" s="51"/>
      <c r="F4" s="51"/>
      <c r="G4" s="51"/>
      <c r="H4" s="51"/>
      <c r="I4" s="51"/>
      <c r="J4" s="51"/>
      <c r="K4" s="51"/>
      <c r="L4" s="51"/>
    </row>
    <row r="5" spans="1:12" ht="6" customHeight="1" x14ac:dyDescent="0.2"/>
    <row r="6" spans="1:12" ht="22" customHeight="1" thickBot="1" x14ac:dyDescent="0.25">
      <c r="A6" s="55" t="s">
        <v>67</v>
      </c>
      <c r="B6" s="51"/>
      <c r="C6" s="51"/>
      <c r="D6" s="51"/>
      <c r="E6" s="51"/>
      <c r="F6" s="51"/>
      <c r="G6" s="51"/>
      <c r="H6" s="51"/>
      <c r="I6" s="51"/>
      <c r="J6" s="51"/>
      <c r="K6" s="51"/>
      <c r="L6" s="51"/>
    </row>
    <row r="7" spans="1:12" ht="22" customHeight="1" thickBot="1" x14ac:dyDescent="0.25">
      <c r="A7" s="21" t="s">
        <v>68</v>
      </c>
      <c r="B7" s="21" t="s">
        <v>69</v>
      </c>
      <c r="C7" s="21" t="s">
        <v>70</v>
      </c>
      <c r="D7" s="21" t="s">
        <v>71</v>
      </c>
      <c r="E7" s="21" t="s">
        <v>72</v>
      </c>
      <c r="F7" s="21" t="s">
        <v>73</v>
      </c>
      <c r="G7" s="21" t="s">
        <v>74</v>
      </c>
      <c r="H7" s="21" t="s">
        <v>75</v>
      </c>
      <c r="I7" s="21" t="s">
        <v>76</v>
      </c>
      <c r="J7" s="21" t="s">
        <v>77</v>
      </c>
      <c r="K7" s="21" t="s">
        <v>78</v>
      </c>
      <c r="L7" s="24" t="s">
        <v>79</v>
      </c>
    </row>
    <row r="8" spans="1:12" ht="22" customHeight="1" thickBot="1" x14ac:dyDescent="0.25">
      <c r="A8" s="22" t="s">
        <v>80</v>
      </c>
      <c r="B8" s="22" t="s">
        <v>81</v>
      </c>
      <c r="C8" s="22" t="s">
        <v>82</v>
      </c>
      <c r="D8" s="22" t="s">
        <v>83</v>
      </c>
      <c r="E8" s="22" t="s">
        <v>84</v>
      </c>
      <c r="F8" s="16" t="s">
        <v>85</v>
      </c>
      <c r="G8" s="17" t="s">
        <v>86</v>
      </c>
      <c r="H8" s="17" t="s">
        <v>87</v>
      </c>
      <c r="I8" s="17" t="s">
        <v>88</v>
      </c>
      <c r="J8" s="17" t="s">
        <v>89</v>
      </c>
      <c r="K8" s="17" t="s">
        <v>90</v>
      </c>
      <c r="L8" s="20"/>
    </row>
    <row r="9" spans="1:12" ht="20" customHeight="1" x14ac:dyDescent="0.2">
      <c r="A9" s="56" t="s">
        <v>107</v>
      </c>
      <c r="B9" s="51"/>
      <c r="C9" s="51"/>
      <c r="D9" s="51"/>
      <c r="E9" s="51"/>
      <c r="F9" s="51"/>
      <c r="G9" s="51"/>
      <c r="H9" s="51"/>
      <c r="I9" s="51"/>
      <c r="J9" s="51"/>
      <c r="K9" s="51"/>
      <c r="L9" s="51"/>
    </row>
    <row r="10" spans="1:12" ht="6" customHeight="1" x14ac:dyDescent="0.2"/>
    <row r="11" spans="1:12" ht="26" customHeight="1" x14ac:dyDescent="0.25">
      <c r="A11" s="31" t="s">
        <v>92</v>
      </c>
      <c r="B11" s="59" t="s">
        <v>4</v>
      </c>
      <c r="C11" s="59"/>
      <c r="D11" s="59"/>
      <c r="E11" s="59"/>
      <c r="F11" s="59"/>
      <c r="G11" s="59"/>
      <c r="H11" s="59"/>
      <c r="I11" s="59"/>
      <c r="J11" s="59"/>
      <c r="K11" s="59"/>
      <c r="L11" s="59"/>
    </row>
    <row r="12" spans="1:12" ht="22" customHeight="1" x14ac:dyDescent="0.3">
      <c r="A12" s="32" cm="1">
        <f t="array" ref="A12">IFERROR(INDEX(Control!$C$4:$C$33,SMALL(IF(Control!$B$4:$B$33="Sí",ROW(Control!$B$4:$B$33)),1)-3)-INDEX(Control!$D$4:$D$33,SMALL(IF(Control!$B$4:$B$33="Sí",ROW(Control!$B$4:$B$33)),1)-3)+INDEX(Control!$E$4:$E$33,SMALL(IF(Control!$B$4:$B$33="Sí",ROW(Control!$B$4:$B$33)),1)-3)-SUM(INDEX(Control!$F$4:V$33,SMALL(IF(Control!$B$4:$B$33="Sí",ROW(Control!$B$4:$B$33)),1)-3,0)),"")</f>
        <v>0</v>
      </c>
      <c r="B12" s="46" t="str" cm="1">
        <f t="array" ref="B12">IFERROR(INDEX(Control!$A$4:$A$33,SMALL(IF(Control!$B$4:$B$33="Sí",ROW(Control!$B$4:$B$33)),1)-3)&amp;IF(INDEX(Configuración!$C$10:$C$39,SMALL(IF(Control!$B$4:$B$33="Sí",ROW(Control!$B$4:$B$33)),1)-3)="Sí"," (solo para Enseñanzas Profesionales)",""),"")</f>
        <v>ACORDEÓN</v>
      </c>
      <c r="C12" s="47"/>
      <c r="D12" s="47"/>
      <c r="E12" s="47"/>
      <c r="F12" s="47"/>
      <c r="G12" s="47"/>
      <c r="H12" s="47"/>
      <c r="I12" s="47"/>
      <c r="J12" s="47"/>
      <c r="K12" s="47"/>
      <c r="L12" s="47"/>
    </row>
    <row r="13" spans="1:12" ht="22" customHeight="1" x14ac:dyDescent="0.3">
      <c r="A13" s="33" cm="1">
        <f t="array" ref="A13">IFERROR(INDEX(Control!$C$4:$C$33,SMALL(IF(Control!$B$4:$B$33="Sí",ROW(Control!$B$4:$B$33)),2)-3)-INDEX(Control!$D$4:$D$33,SMALL(IF(Control!$B$4:$B$33="Sí",ROW(Control!$B$4:$B$33)),2)-3)+INDEX(Control!$E$4:$E$33,SMALL(IF(Control!$B$4:$B$33="Sí",ROW(Control!$B$4:$B$33)),2)-3)-SUM(INDEX(Control!$F$4:V$33,SMALL(IF(Control!$B$4:$B$33="Sí",ROW(Control!$B$4:$B$33)),2)-3,0)),"")</f>
        <v>0</v>
      </c>
      <c r="B13" s="48" t="str" cm="1">
        <f t="array" ref="B13">IFERROR(INDEX(Control!$A$4:$A$33,SMALL(IF(Control!$B$4:$B$33="Sí",ROW(Control!$B$4:$B$33)),2)-3)&amp;IF(INDEX(Configuración!$C$10:$C$39,SMALL(IF(Control!$B$4:$B$33="Sí",ROW(Control!$B$4:$B$33)),2)-3)="Sí"," (solo para Enseñanzas Profesionales)",""),"")</f>
        <v>ARPA</v>
      </c>
      <c r="C13" s="49"/>
      <c r="D13" s="49"/>
      <c r="E13" s="49"/>
      <c r="F13" s="49"/>
      <c r="G13" s="49"/>
      <c r="H13" s="49"/>
      <c r="I13" s="49"/>
      <c r="J13" s="49"/>
      <c r="K13" s="49"/>
      <c r="L13" s="49"/>
    </row>
    <row r="14" spans="1:12" ht="22" customHeight="1" x14ac:dyDescent="0.3">
      <c r="A14" s="32" cm="1">
        <f t="array" ref="A14">IFERROR(INDEX(Control!$C$4:$C$33,SMALL(IF(Control!$B$4:$B$33="Sí",ROW(Control!$B$4:$B$33)),3)-3)-INDEX(Control!$D$4:$D$33,SMALL(IF(Control!$B$4:$B$33="Sí",ROW(Control!$B$4:$B$33)),3)-3)+INDEX(Control!$E$4:$E$33,SMALL(IF(Control!$B$4:$B$33="Sí",ROW(Control!$B$4:$B$33)),3)-3)-SUM(INDEX(Control!$F$4:V$33,SMALL(IF(Control!$B$4:$B$33="Sí",ROW(Control!$B$4:$B$33)),3)-3,0)),"")</f>
        <v>0</v>
      </c>
      <c r="B14" s="46" t="str" cm="1">
        <f t="array" ref="B14">IFERROR(INDEX(Control!$A$4:$A$33,SMALL(IF(Control!$B$4:$B$33="Sí",ROW(Control!$B$4:$B$33)),3)-3)&amp;IF(INDEX(Configuración!$C$10:$C$39,SMALL(IF(Control!$B$4:$B$33="Sí",ROW(Control!$B$4:$B$33)),3)-3)="Sí"," (solo para Enseñanzas Profesionales)",""),"")</f>
        <v>BAJO ELÉCTRICO</v>
      </c>
      <c r="C14" s="47"/>
      <c r="D14" s="47"/>
      <c r="E14" s="47"/>
      <c r="F14" s="47"/>
      <c r="G14" s="47"/>
      <c r="H14" s="47"/>
      <c r="I14" s="47"/>
      <c r="J14" s="47"/>
      <c r="K14" s="47"/>
      <c r="L14" s="47"/>
    </row>
    <row r="15" spans="1:12" ht="22" customHeight="1" x14ac:dyDescent="0.3">
      <c r="A15" s="33" cm="1">
        <f t="array" ref="A15">IFERROR(INDEX(Control!$C$4:$C$33,SMALL(IF(Control!$B$4:$B$33="Sí",ROW(Control!$B$4:$B$33)),4)-3)-INDEX(Control!$D$4:$D$33,SMALL(IF(Control!$B$4:$B$33="Sí",ROW(Control!$B$4:$B$33)),4)-3)+INDEX(Control!$E$4:$E$33,SMALL(IF(Control!$B$4:$B$33="Sí",ROW(Control!$B$4:$B$33)),4)-3)-SUM(INDEX(Control!$F$4:V$33,SMALL(IF(Control!$B$4:$B$33="Sí",ROW(Control!$B$4:$B$33)),4)-3,0)),"")</f>
        <v>0</v>
      </c>
      <c r="B15" s="48" t="str" cm="1">
        <f t="array" ref="B15">IFERROR(INDEX(Control!$A$4:$A$33,SMALL(IF(Control!$B$4:$B$33="Sí",ROW(Control!$B$4:$B$33)),4)-3)&amp;IF(INDEX(Configuración!$C$10:$C$39,SMALL(IF(Control!$B$4:$B$33="Sí",ROW(Control!$B$4:$B$33)),4)-3)="Sí"," (solo para Enseñanzas Profesionales)",""),"")</f>
        <v>CANTO (solo para Enseñanzas Profesionales)</v>
      </c>
      <c r="C15" s="49"/>
      <c r="D15" s="49"/>
      <c r="E15" s="49"/>
      <c r="F15" s="49"/>
      <c r="G15" s="49"/>
      <c r="H15" s="49"/>
      <c r="I15" s="49"/>
      <c r="J15" s="49"/>
      <c r="K15" s="49"/>
      <c r="L15" s="49"/>
    </row>
    <row r="16" spans="1:12" ht="22" customHeight="1" x14ac:dyDescent="0.3">
      <c r="A16" s="32" cm="1">
        <f t="array" ref="A16">IFERROR(INDEX(Control!$C$4:$C$33,SMALL(IF(Control!$B$4:$B$33="Sí",ROW(Control!$B$4:$B$33)),5)-3)-INDEX(Control!$D$4:$D$33,SMALL(IF(Control!$B$4:$B$33="Sí",ROW(Control!$B$4:$B$33)),5)-3)+INDEX(Control!$E$4:$E$33,SMALL(IF(Control!$B$4:$B$33="Sí",ROW(Control!$B$4:$B$33)),5)-3)-SUM(INDEX(Control!$F$4:V$33,SMALL(IF(Control!$B$4:$B$33="Sí",ROW(Control!$B$4:$B$33)),5)-3,0)),"")</f>
        <v>0</v>
      </c>
      <c r="B16" s="46" t="str" cm="1">
        <f t="array" ref="B16">IFERROR(INDEX(Control!$A$4:$A$33,SMALL(IF(Control!$B$4:$B$33="Sí",ROW(Control!$B$4:$B$33)),5)-3)&amp;IF(INDEX(Configuración!$C$10:$C$39,SMALL(IF(Control!$B$4:$B$33="Sí",ROW(Control!$B$4:$B$33)),5)-3)="Sí"," (solo para Enseñanzas Profesionales)",""),"")</f>
        <v>CANTO VALENCIANO</v>
      </c>
      <c r="C16" s="47"/>
      <c r="D16" s="47"/>
      <c r="E16" s="47"/>
      <c r="F16" s="47"/>
      <c r="G16" s="47"/>
      <c r="H16" s="47"/>
      <c r="I16" s="47"/>
      <c r="J16" s="47"/>
      <c r="K16" s="47"/>
      <c r="L16" s="47"/>
    </row>
    <row r="17" spans="1:12" ht="22" customHeight="1" x14ac:dyDescent="0.3">
      <c r="A17" s="33" cm="1">
        <f t="array" ref="A17">IFERROR(INDEX(Control!$C$4:$C$33,SMALL(IF(Control!$B$4:$B$33="Sí",ROW(Control!$B$4:$B$33)),6)-3)-INDEX(Control!$D$4:$D$33,SMALL(IF(Control!$B$4:$B$33="Sí",ROW(Control!$B$4:$B$33)),6)-3)+INDEX(Control!$E$4:$E$33,SMALL(IF(Control!$B$4:$B$33="Sí",ROW(Control!$B$4:$B$33)),6)-3)-SUM(INDEX(Control!$F$4:V$33,SMALL(IF(Control!$B$4:$B$33="Sí",ROW(Control!$B$4:$B$33)),6)-3,0)),"")</f>
        <v>0</v>
      </c>
      <c r="B17" s="48" t="str" cm="1">
        <f t="array" ref="B17">IFERROR(INDEX(Control!$A$4:$A$33,SMALL(IF(Control!$B$4:$B$33="Sí",ROW(Control!$B$4:$B$33)),6)-3)&amp;IF(INDEX(Configuración!$C$10:$C$39,SMALL(IF(Control!$B$4:$B$33="Sí",ROW(Control!$B$4:$B$33)),6)-3)="Sí"," (solo para Enseñanzas Profesionales)",""),"")</f>
        <v>CLARINETE</v>
      </c>
      <c r="C17" s="49"/>
      <c r="D17" s="49"/>
      <c r="E17" s="49"/>
      <c r="F17" s="49"/>
      <c r="G17" s="49"/>
      <c r="H17" s="49"/>
      <c r="I17" s="49"/>
      <c r="J17" s="49"/>
      <c r="K17" s="49"/>
      <c r="L17" s="49"/>
    </row>
    <row r="18" spans="1:12" ht="22" customHeight="1" x14ac:dyDescent="0.3">
      <c r="A18" s="32" cm="1">
        <f t="array" ref="A18">IFERROR(INDEX(Control!$C$4:$C$33,SMALL(IF(Control!$B$4:$B$33="Sí",ROW(Control!$B$4:$B$33)),7)-3)-INDEX(Control!$D$4:$D$33,SMALL(IF(Control!$B$4:$B$33="Sí",ROW(Control!$B$4:$B$33)),7)-3)+INDEX(Control!$E$4:$E$33,SMALL(IF(Control!$B$4:$B$33="Sí",ROW(Control!$B$4:$B$33)),7)-3)-SUM(INDEX(Control!$F$4:V$33,SMALL(IF(Control!$B$4:$B$33="Sí",ROW(Control!$B$4:$B$33)),7)-3,0)),"")</f>
        <v>0</v>
      </c>
      <c r="B18" s="46" t="str" cm="1">
        <f t="array" ref="B18">IFERROR(INDEX(Control!$A$4:$A$33,SMALL(IF(Control!$B$4:$B$33="Sí",ROW(Control!$B$4:$B$33)),7)-3)&amp;IF(INDEX(Configuración!$C$10:$C$39,SMALL(IF(Control!$B$4:$B$33="Sí",ROW(Control!$B$4:$B$33)),7)-3)="Sí"," (solo para Enseñanzas Profesionales)",""),"")</f>
        <v>CLAVECÍN</v>
      </c>
      <c r="C18" s="47"/>
      <c r="D18" s="47"/>
      <c r="E18" s="47"/>
      <c r="F18" s="47"/>
      <c r="G18" s="47"/>
      <c r="H18" s="47"/>
      <c r="I18" s="47"/>
      <c r="J18" s="47"/>
      <c r="K18" s="47"/>
      <c r="L18" s="47"/>
    </row>
    <row r="19" spans="1:12" ht="22" customHeight="1" x14ac:dyDescent="0.3">
      <c r="A19" s="33" cm="1">
        <f t="array" ref="A19">IFERROR(INDEX(Control!$C$4:$C$33,SMALL(IF(Control!$B$4:$B$33="Sí",ROW(Control!$B$4:$B$33)),8)-3)-INDEX(Control!$D$4:$D$33,SMALL(IF(Control!$B$4:$B$33="Sí",ROW(Control!$B$4:$B$33)),8)-3)+INDEX(Control!$E$4:$E$33,SMALL(IF(Control!$B$4:$B$33="Sí",ROW(Control!$B$4:$B$33)),8)-3)-SUM(INDEX(Control!$F$4:V$33,SMALL(IF(Control!$B$4:$B$33="Sí",ROW(Control!$B$4:$B$33)),8)-3,0)),"")</f>
        <v>0</v>
      </c>
      <c r="B19" s="48" t="str" cm="1">
        <f t="array" ref="B19">IFERROR(INDEX(Control!$A$4:$A$33,SMALL(IF(Control!$B$4:$B$33="Sí",ROW(Control!$B$4:$B$33)),8)-3)&amp;IF(INDEX(Configuración!$C$10:$C$39,SMALL(IF(Control!$B$4:$B$33="Sí",ROW(Control!$B$4:$B$33)),8)-3)="Sí"," (solo para Enseñanzas Profesionales)",""),"")</f>
        <v>CONTRABAJO</v>
      </c>
      <c r="C19" s="49"/>
      <c r="D19" s="49"/>
      <c r="E19" s="49"/>
      <c r="F19" s="49"/>
      <c r="G19" s="49"/>
      <c r="H19" s="49"/>
      <c r="I19" s="49"/>
      <c r="J19" s="49"/>
      <c r="K19" s="49"/>
      <c r="L19" s="49"/>
    </row>
    <row r="20" spans="1:12" ht="22" customHeight="1" x14ac:dyDescent="0.3">
      <c r="A20" s="32" cm="1">
        <f t="array" ref="A20">IFERROR(INDEX(Control!$C$4:$C$33,SMALL(IF(Control!$B$4:$B$33="Sí",ROW(Control!$B$4:$B$33)),9)-3)-INDEX(Control!$D$4:$D$33,SMALL(IF(Control!$B$4:$B$33="Sí",ROW(Control!$B$4:$B$33)),9)-3)+INDEX(Control!$E$4:$E$33,SMALL(IF(Control!$B$4:$B$33="Sí",ROW(Control!$B$4:$B$33)),9)-3)-SUM(INDEX(Control!$F$4:V$33,SMALL(IF(Control!$B$4:$B$33="Sí",ROW(Control!$B$4:$B$33)),9)-3,0)),"")</f>
        <v>0</v>
      </c>
      <c r="B20" s="46" t="str" cm="1">
        <f t="array" ref="B20">IFERROR(INDEX(Control!$A$4:$A$33,SMALL(IF(Control!$B$4:$B$33="Sí",ROW(Control!$B$4:$B$33)),9)-3)&amp;IF(INDEX(Configuración!$C$10:$C$39,SMALL(IF(Control!$B$4:$B$33="Sí",ROW(Control!$B$4:$B$33)),9)-3)="Sí"," (solo para Enseñanzas Profesionales)",""),"")</f>
        <v>CORO</v>
      </c>
      <c r="C20" s="47"/>
      <c r="D20" s="47"/>
      <c r="E20" s="47"/>
      <c r="F20" s="47"/>
      <c r="G20" s="47"/>
      <c r="H20" s="47"/>
      <c r="I20" s="47"/>
      <c r="J20" s="47"/>
      <c r="K20" s="47"/>
      <c r="L20" s="47"/>
    </row>
    <row r="21" spans="1:12" ht="22" customHeight="1" x14ac:dyDescent="0.3">
      <c r="A21" s="33" cm="1">
        <f t="array" ref="A21">IFERROR(INDEX(Control!$C$4:$C$33,SMALL(IF(Control!$B$4:$B$33="Sí",ROW(Control!$B$4:$B$33)),10)-3)-INDEX(Control!$D$4:$D$33,SMALL(IF(Control!$B$4:$B$33="Sí",ROW(Control!$B$4:$B$33)),10)-3)+INDEX(Control!$E$4:$E$33,SMALL(IF(Control!$B$4:$B$33="Sí",ROW(Control!$B$4:$B$33)),10)-3)-SUM(INDEX(Control!$F$4:V$33,SMALL(IF(Control!$B$4:$B$33="Sí",ROW(Control!$B$4:$B$33)),10)-3,0)),"")</f>
        <v>0</v>
      </c>
      <c r="B21" s="48" t="str" cm="1">
        <f t="array" ref="B21">IFERROR(INDEX(Control!$A$4:$A$33,SMALL(IF(Control!$B$4:$B$33="Sí",ROW(Control!$B$4:$B$33)),10)-3)&amp;IF(INDEX(Configuración!$C$10:$C$39,SMALL(IF(Control!$B$4:$B$33="Sí",ROW(Control!$B$4:$B$33)),10)-3)="Sí"," (solo para Enseñanzas Profesionales)",""),"")</f>
        <v>DULZAINA</v>
      </c>
      <c r="C21" s="49"/>
      <c r="D21" s="49"/>
      <c r="E21" s="49"/>
      <c r="F21" s="49"/>
      <c r="G21" s="49"/>
      <c r="H21" s="49"/>
      <c r="I21" s="49"/>
      <c r="J21" s="49"/>
      <c r="K21" s="49"/>
      <c r="L21" s="49"/>
    </row>
    <row r="22" spans="1:12" ht="22" customHeight="1" x14ac:dyDescent="0.3">
      <c r="A22" s="32" cm="1">
        <f t="array" ref="A22">IFERROR(INDEX(Control!$C$4:$C$33,SMALL(IF(Control!$B$4:$B$33="Sí",ROW(Control!$B$4:$B$33)),11)-3)-INDEX(Control!$D$4:$D$33,SMALL(IF(Control!$B$4:$B$33="Sí",ROW(Control!$B$4:$B$33)),11)-3)+INDEX(Control!$E$4:$E$33,SMALL(IF(Control!$B$4:$B$33="Sí",ROW(Control!$B$4:$B$33)),11)-3)-SUM(INDEX(Control!$F$4:V$33,SMALL(IF(Control!$B$4:$B$33="Sí",ROW(Control!$B$4:$B$33)),11)-3,0)),"")</f>
        <v>0</v>
      </c>
      <c r="B22" s="46" t="str" cm="1">
        <f t="array" ref="B22">IFERROR(INDEX(Control!$A$4:$A$33,SMALL(IF(Control!$B$4:$B$33="Sí",ROW(Control!$B$4:$B$33)),11)-3)&amp;IF(INDEX(Configuración!$C$10:$C$39,SMALL(IF(Control!$B$4:$B$33="Sí",ROW(Control!$B$4:$B$33)),11)-3)="Sí"," (solo para Enseñanzas Profesionales)",""),"")</f>
        <v>FAGOT</v>
      </c>
      <c r="C22" s="47"/>
      <c r="D22" s="47"/>
      <c r="E22" s="47"/>
      <c r="F22" s="47"/>
      <c r="G22" s="47"/>
      <c r="H22" s="47"/>
      <c r="I22" s="47"/>
      <c r="J22" s="47"/>
      <c r="K22" s="47"/>
      <c r="L22" s="47"/>
    </row>
    <row r="23" spans="1:12" ht="22" customHeight="1" x14ac:dyDescent="0.3">
      <c r="A23" s="33" cm="1">
        <f t="array" ref="A23">IFERROR(INDEX(Control!$C$4:$C$33,SMALL(IF(Control!$B$4:$B$33="Sí",ROW(Control!$B$4:$B$33)),12)-3)-INDEX(Control!$D$4:$D$33,SMALL(IF(Control!$B$4:$B$33="Sí",ROW(Control!$B$4:$B$33)),12)-3)+INDEX(Control!$E$4:$E$33,SMALL(IF(Control!$B$4:$B$33="Sí",ROW(Control!$B$4:$B$33)),12)-3)-SUM(INDEX(Control!$F$4:V$33,SMALL(IF(Control!$B$4:$B$33="Sí",ROW(Control!$B$4:$B$33)),12)-3,0)),"")</f>
        <v>0</v>
      </c>
      <c r="B23" s="48" t="str" cm="1">
        <f t="array" ref="B23">IFERROR(INDEX(Control!$A$4:$A$33,SMALL(IF(Control!$B$4:$B$33="Sí",ROW(Control!$B$4:$B$33)),12)-3)&amp;IF(INDEX(Configuración!$C$10:$C$39,SMALL(IF(Control!$B$4:$B$33="Sí",ROW(Control!$B$4:$B$33)),12)-3)="Sí"," (solo para Enseñanzas Profesionales)",""),"")</f>
        <v>FLAUTA</v>
      </c>
      <c r="C23" s="49"/>
      <c r="D23" s="49"/>
      <c r="E23" s="49"/>
      <c r="F23" s="49"/>
      <c r="G23" s="49"/>
      <c r="H23" s="49"/>
      <c r="I23" s="49"/>
      <c r="J23" s="49"/>
      <c r="K23" s="49"/>
      <c r="L23" s="49"/>
    </row>
    <row r="24" spans="1:12" ht="22" customHeight="1" x14ac:dyDescent="0.3">
      <c r="A24" s="32" cm="1">
        <f t="array" ref="A24">IFERROR(INDEX(Control!$C$4:$C$33,SMALL(IF(Control!$B$4:$B$33="Sí",ROW(Control!$B$4:$B$33)),13)-3)-INDEX(Control!$D$4:$D$33,SMALL(IF(Control!$B$4:$B$33="Sí",ROW(Control!$B$4:$B$33)),13)-3)+INDEX(Control!$E$4:$E$33,SMALL(IF(Control!$B$4:$B$33="Sí",ROW(Control!$B$4:$B$33)),13)-3)-SUM(INDEX(Control!$F$4:V$33,SMALL(IF(Control!$B$4:$B$33="Sí",ROW(Control!$B$4:$B$33)),13)-3,0)),"")</f>
        <v>0</v>
      </c>
      <c r="B24" s="46" t="str" cm="1">
        <f t="array" ref="B24">IFERROR(INDEX(Control!$A$4:$A$33,SMALL(IF(Control!$B$4:$B$33="Sí",ROW(Control!$B$4:$B$33)),13)-3)&amp;IF(INDEX(Configuración!$C$10:$C$39,SMALL(IF(Control!$B$4:$B$33="Sí",ROW(Control!$B$4:$B$33)),13)-3)="Sí"," (solo para Enseñanzas Profesionales)",""),"")</f>
        <v>FLAUTA DE PICO</v>
      </c>
      <c r="C24" s="47"/>
      <c r="D24" s="47"/>
      <c r="E24" s="47"/>
      <c r="F24" s="47"/>
      <c r="G24" s="47"/>
      <c r="H24" s="47"/>
      <c r="I24" s="47"/>
      <c r="J24" s="47"/>
      <c r="K24" s="47"/>
      <c r="L24" s="47"/>
    </row>
    <row r="25" spans="1:12" ht="22" customHeight="1" x14ac:dyDescent="0.3">
      <c r="A25" s="33" cm="1">
        <f t="array" ref="A25">IFERROR(INDEX(Control!$C$4:$C$33,SMALL(IF(Control!$B$4:$B$33="Sí",ROW(Control!$B$4:$B$33)),14)-3)-INDEX(Control!$D$4:$D$33,SMALL(IF(Control!$B$4:$B$33="Sí",ROW(Control!$B$4:$B$33)),14)-3)+INDEX(Control!$E$4:$E$33,SMALL(IF(Control!$B$4:$B$33="Sí",ROW(Control!$B$4:$B$33)),14)-3)-SUM(INDEX(Control!$F$4:V$33,SMALL(IF(Control!$B$4:$B$33="Sí",ROW(Control!$B$4:$B$33)),14)-3,0)),"")</f>
        <v>0</v>
      </c>
      <c r="B25" s="48" t="str" cm="1">
        <f t="array" ref="B25">IFERROR(INDEX(Control!$A$4:$A$33,SMALL(IF(Control!$B$4:$B$33="Sí",ROW(Control!$B$4:$B$33)),14)-3)&amp;IF(INDEX(Configuración!$C$10:$C$39,SMALL(IF(Control!$B$4:$B$33="Sí",ROW(Control!$B$4:$B$33)),14)-3)="Sí"," (solo para Enseñanzas Profesionales)",""),"")</f>
        <v>GUITARRA</v>
      </c>
      <c r="C25" s="49"/>
      <c r="D25" s="49"/>
      <c r="E25" s="49"/>
      <c r="F25" s="49"/>
      <c r="G25" s="49"/>
      <c r="H25" s="49"/>
      <c r="I25" s="49"/>
      <c r="J25" s="49"/>
      <c r="K25" s="49"/>
      <c r="L25" s="49"/>
    </row>
    <row r="26" spans="1:12" ht="22" customHeight="1" x14ac:dyDescent="0.3">
      <c r="A26" s="32" cm="1">
        <f t="array" ref="A26">IFERROR(INDEX(Control!$C$4:$C$33,SMALL(IF(Control!$B$4:$B$33="Sí",ROW(Control!$B$4:$B$33)),15)-3)-INDEX(Control!$D$4:$D$33,SMALL(IF(Control!$B$4:$B$33="Sí",ROW(Control!$B$4:$B$33)),15)-3)+INDEX(Control!$E$4:$E$33,SMALL(IF(Control!$B$4:$B$33="Sí",ROW(Control!$B$4:$B$33)),15)-3)-SUM(INDEX(Control!$F$4:V$33,SMALL(IF(Control!$B$4:$B$33="Sí",ROW(Control!$B$4:$B$33)),15)-3,0)),"")</f>
        <v>0</v>
      </c>
      <c r="B26" s="46" t="str" cm="1">
        <f t="array" ref="B26">IFERROR(INDEX(Control!$A$4:$A$33,SMALL(IF(Control!$B$4:$B$33="Sí",ROW(Control!$B$4:$B$33)),15)-3)&amp;IF(INDEX(Configuración!$C$10:$C$39,SMALL(IF(Control!$B$4:$B$33="Sí",ROW(Control!$B$4:$B$33)),15)-3)="Sí"," (solo para Enseñanzas Profesionales)",""),"")</f>
        <v>GUITARRA ELÉCTRICA</v>
      </c>
      <c r="C26" s="47"/>
      <c r="D26" s="47"/>
      <c r="E26" s="47"/>
      <c r="F26" s="47"/>
      <c r="G26" s="47"/>
      <c r="H26" s="47"/>
      <c r="I26" s="47"/>
      <c r="J26" s="47"/>
      <c r="K26" s="47"/>
      <c r="L26" s="47"/>
    </row>
    <row r="27" spans="1:12" ht="22" customHeight="1" x14ac:dyDescent="0.3">
      <c r="A27" s="33" cm="1">
        <f t="array" ref="A27">IFERROR(INDEX(Control!$C$4:$C$33,SMALL(IF(Control!$B$4:$B$33="Sí",ROW(Control!$B$4:$B$33)),16)-3)-INDEX(Control!$D$4:$D$33,SMALL(IF(Control!$B$4:$B$33="Sí",ROW(Control!$B$4:$B$33)),16)-3)+INDEX(Control!$E$4:$E$33,SMALL(IF(Control!$B$4:$B$33="Sí",ROW(Control!$B$4:$B$33)),16)-3)-SUM(INDEX(Control!$F$4:V$33,SMALL(IF(Control!$B$4:$B$33="Sí",ROW(Control!$B$4:$B$33)),16)-3,0)),"")</f>
        <v>0</v>
      </c>
      <c r="B27" s="48" t="str" cm="1">
        <f t="array" ref="B27">IFERROR(INDEX(Control!$A$4:$A$33,SMALL(IF(Control!$B$4:$B$33="Sí",ROW(Control!$B$4:$B$33)),16)-3)&amp;IF(INDEX(Configuración!$C$10:$C$39,SMALL(IF(Control!$B$4:$B$33="Sí",ROW(Control!$B$4:$B$33)),16)-3)="Sí"," (solo para Enseñanzas Profesionales)",""),"")</f>
        <v>INSTRUMENTOS DE CUERDA PULSADA DEL RENACIMIENTO Y BARROCO</v>
      </c>
      <c r="C27" s="49"/>
      <c r="D27" s="49"/>
      <c r="E27" s="49"/>
      <c r="F27" s="49"/>
      <c r="G27" s="49"/>
      <c r="H27" s="49"/>
      <c r="I27" s="49"/>
      <c r="J27" s="49"/>
      <c r="K27" s="49"/>
      <c r="L27" s="49"/>
    </row>
    <row r="28" spans="1:12" ht="22" customHeight="1" x14ac:dyDescent="0.3">
      <c r="A28" s="32" cm="1">
        <f t="array" ref="A28">IFERROR(INDEX(Control!$C$4:$C$33,SMALL(IF(Control!$B$4:$B$33="Sí",ROW(Control!$B$4:$B$33)),17)-3)-INDEX(Control!$D$4:$D$33,SMALL(IF(Control!$B$4:$B$33="Sí",ROW(Control!$B$4:$B$33)),17)-3)+INDEX(Control!$E$4:$E$33,SMALL(IF(Control!$B$4:$B$33="Sí",ROW(Control!$B$4:$B$33)),17)-3)-SUM(INDEX(Control!$F$4:V$33,SMALL(IF(Control!$B$4:$B$33="Sí",ROW(Control!$B$4:$B$33)),17)-3,0)),"")</f>
        <v>0</v>
      </c>
      <c r="B28" s="46" t="str" cm="1">
        <f t="array" ref="B28">IFERROR(INDEX(Control!$A$4:$A$33,SMALL(IF(Control!$B$4:$B$33="Sí",ROW(Control!$B$4:$B$33)),17)-3)&amp;IF(INDEX(Configuración!$C$10:$C$39,SMALL(IF(Control!$B$4:$B$33="Sí",ROW(Control!$B$4:$B$33)),17)-3)="Sí"," (solo para Enseñanzas Profesionales)",""),"")</f>
        <v>INSTRUMENTOS DE PLECTRO</v>
      </c>
      <c r="C28" s="47"/>
      <c r="D28" s="47"/>
      <c r="E28" s="47"/>
      <c r="F28" s="47"/>
      <c r="G28" s="47"/>
      <c r="H28" s="47"/>
      <c r="I28" s="47"/>
      <c r="J28" s="47"/>
      <c r="K28" s="47"/>
      <c r="L28" s="47"/>
    </row>
    <row r="29" spans="1:12" ht="22" customHeight="1" x14ac:dyDescent="0.3">
      <c r="A29" s="33" cm="1">
        <f t="array" ref="A29">IFERROR(INDEX(Control!$C$4:$C$33,SMALL(IF(Control!$B$4:$B$33="Sí",ROW(Control!$B$4:$B$33)),18)-3)-INDEX(Control!$D$4:$D$33,SMALL(IF(Control!$B$4:$B$33="Sí",ROW(Control!$B$4:$B$33)),18)-3)+INDEX(Control!$E$4:$E$33,SMALL(IF(Control!$B$4:$B$33="Sí",ROW(Control!$B$4:$B$33)),18)-3)-SUM(INDEX(Control!$F$4:V$33,SMALL(IF(Control!$B$4:$B$33="Sí",ROW(Control!$B$4:$B$33)),18)-3,0)),"")</f>
        <v>0</v>
      </c>
      <c r="B29" s="48" t="str" cm="1">
        <f t="array" ref="B29">IFERROR(INDEX(Control!$A$4:$A$33,SMALL(IF(Control!$B$4:$B$33="Sí",ROW(Control!$B$4:$B$33)),18)-3)&amp;IF(INDEX(Configuración!$C$10:$C$39,SMALL(IF(Control!$B$4:$B$33="Sí",ROW(Control!$B$4:$B$33)),18)-3)="Sí"," (solo para Enseñanzas Profesionales)",""),"")</f>
        <v>OBOE</v>
      </c>
      <c r="C29" s="49"/>
      <c r="D29" s="49"/>
      <c r="E29" s="49"/>
      <c r="F29" s="49"/>
      <c r="G29" s="49"/>
      <c r="H29" s="49"/>
      <c r="I29" s="49"/>
      <c r="J29" s="49"/>
      <c r="K29" s="49"/>
      <c r="L29" s="49"/>
    </row>
    <row r="30" spans="1:12" ht="22" customHeight="1" x14ac:dyDescent="0.3">
      <c r="A30" s="32" cm="1">
        <f t="array" ref="A30">IFERROR(INDEX(Control!$C$4:$C$33,SMALL(IF(Control!$B$4:$B$33="Sí",ROW(Control!$B$4:$B$33)),19)-3)-INDEX(Control!$D$4:$D$33,SMALL(IF(Control!$B$4:$B$33="Sí",ROW(Control!$B$4:$B$33)),19)-3)+INDEX(Control!$E$4:$E$33,SMALL(IF(Control!$B$4:$B$33="Sí",ROW(Control!$B$4:$B$33)),19)-3)-SUM(INDEX(Control!$F$4:V$33,SMALL(IF(Control!$B$4:$B$33="Sí",ROW(Control!$B$4:$B$33)),19)-3,0)),"")</f>
        <v>0</v>
      </c>
      <c r="B30" s="46" t="str" cm="1">
        <f t="array" ref="B30">IFERROR(INDEX(Control!$A$4:$A$33,SMALL(IF(Control!$B$4:$B$33="Sí",ROW(Control!$B$4:$B$33)),19)-3)&amp;IF(INDEX(Configuración!$C$10:$C$39,SMALL(IF(Control!$B$4:$B$33="Sí",ROW(Control!$B$4:$B$33)),19)-3)="Sí"," (solo para Enseñanzas Profesionales)",""),"")</f>
        <v>ÓRGANO</v>
      </c>
      <c r="C30" s="47"/>
      <c r="D30" s="47"/>
      <c r="E30" s="47"/>
      <c r="F30" s="47"/>
      <c r="G30" s="47"/>
      <c r="H30" s="47"/>
      <c r="I30" s="47"/>
      <c r="J30" s="47"/>
      <c r="K30" s="47"/>
      <c r="L30" s="47"/>
    </row>
    <row r="31" spans="1:12" ht="22" customHeight="1" x14ac:dyDescent="0.3">
      <c r="A31" s="33" cm="1">
        <f t="array" ref="A31">IFERROR(INDEX(Control!$C$4:$C$33,SMALL(IF(Control!$B$4:$B$33="Sí",ROW(Control!$B$4:$B$33)),20)-3)-INDEX(Control!$D$4:$D$33,SMALL(IF(Control!$B$4:$B$33="Sí",ROW(Control!$B$4:$B$33)),20)-3)+INDEX(Control!$E$4:$E$33,SMALL(IF(Control!$B$4:$B$33="Sí",ROW(Control!$B$4:$B$33)),20)-3)-SUM(INDEX(Control!$F$4:V$33,SMALL(IF(Control!$B$4:$B$33="Sí",ROW(Control!$B$4:$B$33)),20)-3,0)),"")</f>
        <v>0</v>
      </c>
      <c r="B31" s="48" t="str" cm="1">
        <f t="array" ref="B31">IFERROR(INDEX(Control!$A$4:$A$33,SMALL(IF(Control!$B$4:$B$33="Sí",ROW(Control!$B$4:$B$33)),20)-3)&amp;IF(INDEX(Configuración!$C$10:$C$39,SMALL(IF(Control!$B$4:$B$33="Sí",ROW(Control!$B$4:$B$33)),20)-3)="Sí"," (solo para Enseñanzas Profesionales)",""),"")</f>
        <v>PERCUSIÓN</v>
      </c>
      <c r="C31" s="49"/>
      <c r="D31" s="49"/>
      <c r="E31" s="49"/>
      <c r="F31" s="49"/>
      <c r="G31" s="49"/>
      <c r="H31" s="49"/>
      <c r="I31" s="49"/>
      <c r="J31" s="49"/>
      <c r="K31" s="49"/>
      <c r="L31" s="49"/>
    </row>
    <row r="32" spans="1:12" ht="22" customHeight="1" x14ac:dyDescent="0.3">
      <c r="A32" s="32" cm="1">
        <f t="array" ref="A32">IFERROR(INDEX(Control!$C$4:$C$33,SMALL(IF(Control!$B$4:$B$33="Sí",ROW(Control!$B$4:$B$33)),21)-3)-INDEX(Control!$D$4:$D$33,SMALL(IF(Control!$B$4:$B$33="Sí",ROW(Control!$B$4:$B$33)),21)-3)+INDEX(Control!$E$4:$E$33,SMALL(IF(Control!$B$4:$B$33="Sí",ROW(Control!$B$4:$B$33)),21)-3)-SUM(INDEX(Control!$F$4:V$33,SMALL(IF(Control!$B$4:$B$33="Sí",ROW(Control!$B$4:$B$33)),21)-3,0)),"")</f>
        <v>0</v>
      </c>
      <c r="B32" s="46" t="str" cm="1">
        <f t="array" ref="B32">IFERROR(INDEX(Control!$A$4:$A$33,SMALL(IF(Control!$B$4:$B$33="Sí",ROW(Control!$B$4:$B$33)),21)-3)&amp;IF(INDEX(Configuración!$C$10:$C$39,SMALL(IF(Control!$B$4:$B$33="Sí",ROW(Control!$B$4:$B$33)),21)-3)="Sí"," (solo para Enseñanzas Profesionales)",""),"")</f>
        <v>PIANO</v>
      </c>
      <c r="C32" s="47"/>
      <c r="D32" s="47"/>
      <c r="E32" s="47"/>
      <c r="F32" s="47"/>
      <c r="G32" s="47"/>
      <c r="H32" s="47"/>
      <c r="I32" s="47"/>
      <c r="J32" s="47"/>
      <c r="K32" s="47"/>
      <c r="L32" s="47"/>
    </row>
    <row r="33" spans="1:12" ht="22" customHeight="1" x14ac:dyDescent="0.3">
      <c r="A33" s="33" cm="1">
        <f t="array" ref="A33">IFERROR(INDEX(Control!$C$4:$C$33,SMALL(IF(Control!$B$4:$B$33="Sí",ROW(Control!$B$4:$B$33)),22)-3)-INDEX(Control!$D$4:$D$33,SMALL(IF(Control!$B$4:$B$33="Sí",ROW(Control!$B$4:$B$33)),22)-3)+INDEX(Control!$E$4:$E$33,SMALL(IF(Control!$B$4:$B$33="Sí",ROW(Control!$B$4:$B$33)),22)-3)-SUM(INDEX(Control!$F$4:V$33,SMALL(IF(Control!$B$4:$B$33="Sí",ROW(Control!$B$4:$B$33)),22)-3,0)),"")</f>
        <v>0</v>
      </c>
      <c r="B33" s="48" t="str" cm="1">
        <f t="array" ref="B33">IFERROR(INDEX(Control!$A$4:$A$33,SMALL(IF(Control!$B$4:$B$33="Sí",ROW(Control!$B$4:$B$33)),22)-3)&amp;IF(INDEX(Configuración!$C$10:$C$39,SMALL(IF(Control!$B$4:$B$33="Sí",ROW(Control!$B$4:$B$33)),22)-3)="Sí"," (solo para Enseñanzas Profesionales)",""),"")</f>
        <v>SAXOFÓN</v>
      </c>
      <c r="C33" s="49"/>
      <c r="D33" s="49"/>
      <c r="E33" s="49"/>
      <c r="F33" s="49"/>
      <c r="G33" s="49"/>
      <c r="H33" s="49"/>
      <c r="I33" s="49"/>
      <c r="J33" s="49"/>
      <c r="K33" s="49"/>
      <c r="L33" s="49"/>
    </row>
    <row r="34" spans="1:12" ht="22" customHeight="1" x14ac:dyDescent="0.3">
      <c r="A34" s="32" cm="1">
        <f t="array" ref="A34">IFERROR(INDEX(Control!$C$4:$C$33,SMALL(IF(Control!$B$4:$B$33="Sí",ROW(Control!$B$4:$B$33)),23)-3)-INDEX(Control!$D$4:$D$33,SMALL(IF(Control!$B$4:$B$33="Sí",ROW(Control!$B$4:$B$33)),23)-3)+INDEX(Control!$E$4:$E$33,SMALL(IF(Control!$B$4:$B$33="Sí",ROW(Control!$B$4:$B$33)),23)-3)-SUM(INDEX(Control!$F$4:V$33,SMALL(IF(Control!$B$4:$B$33="Sí",ROW(Control!$B$4:$B$33)),23)-3,0)),"")</f>
        <v>0</v>
      </c>
      <c r="B34" s="46" t="str" cm="1">
        <f t="array" ref="B34">IFERROR(INDEX(Control!$A$4:$A$33,SMALL(IF(Control!$B$4:$B$33="Sí",ROW(Control!$B$4:$B$33)),23)-3)&amp;IF(INDEX(Configuración!$C$10:$C$39,SMALL(IF(Control!$B$4:$B$33="Sí",ROW(Control!$B$4:$B$33)),23)-3)="Sí"," (solo para Enseñanzas Profesionales)",""),"")</f>
        <v>TROMBÓN</v>
      </c>
      <c r="C34" s="47"/>
      <c r="D34" s="47"/>
      <c r="E34" s="47"/>
      <c r="F34" s="47"/>
      <c r="G34" s="47"/>
      <c r="H34" s="47"/>
      <c r="I34" s="47"/>
      <c r="J34" s="47"/>
      <c r="K34" s="47"/>
      <c r="L34" s="47"/>
    </row>
    <row r="35" spans="1:12" ht="22" customHeight="1" x14ac:dyDescent="0.3">
      <c r="A35" s="33" cm="1">
        <f t="array" ref="A35">IFERROR(INDEX(Control!$C$4:$C$33,SMALL(IF(Control!$B$4:$B$33="Sí",ROW(Control!$B$4:$B$33)),24)-3)-INDEX(Control!$D$4:$D$33,SMALL(IF(Control!$B$4:$B$33="Sí",ROW(Control!$B$4:$B$33)),24)-3)+INDEX(Control!$E$4:$E$33,SMALL(IF(Control!$B$4:$B$33="Sí",ROW(Control!$B$4:$B$33)),24)-3)-SUM(INDEX(Control!$F$4:V$33,SMALL(IF(Control!$B$4:$B$33="Sí",ROW(Control!$B$4:$B$33)),24)-3,0)),"")</f>
        <v>0</v>
      </c>
      <c r="B35" s="48" t="str" cm="1">
        <f t="array" ref="B35">IFERROR(INDEX(Control!$A$4:$A$33,SMALL(IF(Control!$B$4:$B$33="Sí",ROW(Control!$B$4:$B$33)),24)-3)&amp;IF(INDEX(Configuración!$C$10:$C$39,SMALL(IF(Control!$B$4:$B$33="Sí",ROW(Control!$B$4:$B$33)),24)-3)="Sí"," (solo para Enseñanzas Profesionales)",""),"")</f>
        <v>TROMPA</v>
      </c>
      <c r="C35" s="49"/>
      <c r="D35" s="49"/>
      <c r="E35" s="49"/>
      <c r="F35" s="49"/>
      <c r="G35" s="49"/>
      <c r="H35" s="49"/>
      <c r="I35" s="49"/>
      <c r="J35" s="49"/>
      <c r="K35" s="49"/>
      <c r="L35" s="49"/>
    </row>
    <row r="36" spans="1:12" ht="22" customHeight="1" x14ac:dyDescent="0.3">
      <c r="A36" s="32" cm="1">
        <f t="array" ref="A36">IFERROR(INDEX(Control!$C$4:$C$33,SMALL(IF(Control!$B$4:$B$33="Sí",ROW(Control!$B$4:$B$33)),25)-3)-INDEX(Control!$D$4:$D$33,SMALL(IF(Control!$B$4:$B$33="Sí",ROW(Control!$B$4:$B$33)),25)-3)+INDEX(Control!$E$4:$E$33,SMALL(IF(Control!$B$4:$B$33="Sí",ROW(Control!$B$4:$B$33)),25)-3)-SUM(INDEX(Control!$F$4:V$33,SMALL(IF(Control!$B$4:$B$33="Sí",ROW(Control!$B$4:$B$33)),25)-3,0)),"")</f>
        <v>0</v>
      </c>
      <c r="B36" s="46" t="str" cm="1">
        <f t="array" ref="B36">IFERROR(INDEX(Control!$A$4:$A$33,SMALL(IF(Control!$B$4:$B$33="Sí",ROW(Control!$B$4:$B$33)),25)-3)&amp;IF(INDEX(Configuración!$C$10:$C$39,SMALL(IF(Control!$B$4:$B$33="Sí",ROW(Control!$B$4:$B$33)),25)-3)="Sí"," (solo para Enseñanzas Profesionales)",""),"")</f>
        <v>TROMPETA</v>
      </c>
      <c r="C36" s="47"/>
      <c r="D36" s="47"/>
      <c r="E36" s="47"/>
      <c r="F36" s="47"/>
      <c r="G36" s="47"/>
      <c r="H36" s="47"/>
      <c r="I36" s="47"/>
      <c r="J36" s="47"/>
      <c r="K36" s="47"/>
      <c r="L36" s="47"/>
    </row>
    <row r="37" spans="1:12" ht="22" customHeight="1" x14ac:dyDescent="0.3">
      <c r="A37" s="33" cm="1">
        <f t="array" ref="A37">IFERROR(INDEX(Control!$C$4:$C$33,SMALL(IF(Control!$B$4:$B$33="Sí",ROW(Control!$B$4:$B$33)),26)-3)-INDEX(Control!$D$4:$D$33,SMALL(IF(Control!$B$4:$B$33="Sí",ROW(Control!$B$4:$B$33)),26)-3)+INDEX(Control!$E$4:$E$33,SMALL(IF(Control!$B$4:$B$33="Sí",ROW(Control!$B$4:$B$33)),26)-3)-SUM(INDEX(Control!$F$4:V$33,SMALL(IF(Control!$B$4:$B$33="Sí",ROW(Control!$B$4:$B$33)),26)-3,0)),"")</f>
        <v>0</v>
      </c>
      <c r="B37" s="48" t="str" cm="1">
        <f t="array" ref="B37">IFERROR(INDEX(Control!$A$4:$A$33,SMALL(IF(Control!$B$4:$B$33="Sí",ROW(Control!$B$4:$B$33)),26)-3)&amp;IF(INDEX(Configuración!$C$10:$C$39,SMALL(IF(Control!$B$4:$B$33="Sí",ROW(Control!$B$4:$B$33)),26)-3)="Sí"," (solo para Enseñanzas Profesionales)",""),"")</f>
        <v>TUBA</v>
      </c>
      <c r="C37" s="49"/>
      <c r="D37" s="49"/>
      <c r="E37" s="49"/>
      <c r="F37" s="49"/>
      <c r="G37" s="49"/>
      <c r="H37" s="49"/>
      <c r="I37" s="49"/>
      <c r="J37" s="49"/>
      <c r="K37" s="49"/>
      <c r="L37" s="49"/>
    </row>
    <row r="38" spans="1:12" ht="22" customHeight="1" x14ac:dyDescent="0.3">
      <c r="A38" s="32" cm="1">
        <f t="array" ref="A38">IFERROR(INDEX(Control!$C$4:$C$33,SMALL(IF(Control!$B$4:$B$33="Sí",ROW(Control!$B$4:$B$33)),27)-3)-INDEX(Control!$D$4:$D$33,SMALL(IF(Control!$B$4:$B$33="Sí",ROW(Control!$B$4:$B$33)),27)-3)+INDEX(Control!$E$4:$E$33,SMALL(IF(Control!$B$4:$B$33="Sí",ROW(Control!$B$4:$B$33)),27)-3)-SUM(INDEX(Control!$F$4:V$33,SMALL(IF(Control!$B$4:$B$33="Sí",ROW(Control!$B$4:$B$33)),27)-3,0)),"")</f>
        <v>0</v>
      </c>
      <c r="B38" s="46" t="str" cm="1">
        <f t="array" ref="B38">IFERROR(INDEX(Control!$A$4:$A$33,SMALL(IF(Control!$B$4:$B$33="Sí",ROW(Control!$B$4:$B$33)),27)-3)&amp;IF(INDEX(Configuración!$C$10:$C$39,SMALL(IF(Control!$B$4:$B$33="Sí",ROW(Control!$B$4:$B$33)),27)-3)="Sí"," (solo para Enseñanzas Profesionales)",""),"")</f>
        <v>VIOLA</v>
      </c>
      <c r="C38" s="47"/>
      <c r="D38" s="47"/>
      <c r="E38" s="47"/>
      <c r="F38" s="47"/>
      <c r="G38" s="47"/>
      <c r="H38" s="47"/>
      <c r="I38" s="47"/>
      <c r="J38" s="47"/>
      <c r="K38" s="47"/>
      <c r="L38" s="47"/>
    </row>
    <row r="39" spans="1:12" ht="22" customHeight="1" x14ac:dyDescent="0.3">
      <c r="A39" s="33" cm="1">
        <f t="array" ref="A39">IFERROR(INDEX(Control!$C$4:$C$33,SMALL(IF(Control!$B$4:$B$33="Sí",ROW(Control!$B$4:$B$33)),28)-3)-INDEX(Control!$D$4:$D$33,SMALL(IF(Control!$B$4:$B$33="Sí",ROW(Control!$B$4:$B$33)),28)-3)+INDEX(Control!$E$4:$E$33,SMALL(IF(Control!$B$4:$B$33="Sí",ROW(Control!$B$4:$B$33)),28)-3)-SUM(INDEX(Control!$F$4:V$33,SMALL(IF(Control!$B$4:$B$33="Sí",ROW(Control!$B$4:$B$33)),28)-3,0)),"")</f>
        <v>0</v>
      </c>
      <c r="B39" s="48" t="str" cm="1">
        <f t="array" ref="B39">IFERROR(INDEX(Control!$A$4:$A$33,SMALL(IF(Control!$B$4:$B$33="Sí",ROW(Control!$B$4:$B$33)),28)-3)&amp;IF(INDEX(Configuración!$C$10:$C$39,SMALL(IF(Control!$B$4:$B$33="Sí",ROW(Control!$B$4:$B$33)),28)-3)="Sí"," (solo para Enseñanzas Profesionales)",""),"")</f>
        <v>VIOLA DA GAMBA</v>
      </c>
      <c r="C39" s="49"/>
      <c r="D39" s="49"/>
      <c r="E39" s="49"/>
      <c r="F39" s="49"/>
      <c r="G39" s="49"/>
      <c r="H39" s="49"/>
      <c r="I39" s="49"/>
      <c r="J39" s="49"/>
      <c r="K39" s="49"/>
      <c r="L39" s="49"/>
    </row>
    <row r="40" spans="1:12" ht="22" customHeight="1" x14ac:dyDescent="0.3">
      <c r="A40" s="32" cm="1">
        <f t="array" ref="A40">IFERROR(INDEX(Control!$C$4:$C$33,SMALL(IF(Control!$B$4:$B$33="Sí",ROW(Control!$B$4:$B$33)),29)-3)-INDEX(Control!$D$4:$D$33,SMALL(IF(Control!$B$4:$B$33="Sí",ROW(Control!$B$4:$B$33)),29)-3)+INDEX(Control!$E$4:$E$33,SMALL(IF(Control!$B$4:$B$33="Sí",ROW(Control!$B$4:$B$33)),29)-3)-SUM(INDEX(Control!$F$4:V$33,SMALL(IF(Control!$B$4:$B$33="Sí",ROW(Control!$B$4:$B$33)),29)-3,0)),"")</f>
        <v>0</v>
      </c>
      <c r="B40" s="46" t="str" cm="1">
        <f t="array" ref="B40">IFERROR(INDEX(Control!$A$4:$A$33,SMALL(IF(Control!$B$4:$B$33="Sí",ROW(Control!$B$4:$B$33)),29)-3)&amp;IF(INDEX(Configuración!$C$10:$C$39,SMALL(IF(Control!$B$4:$B$33="Sí",ROW(Control!$B$4:$B$33)),29)-3)="Sí"," (solo para Enseñanzas Profesionales)",""),"")</f>
        <v>VIOLÍN</v>
      </c>
      <c r="C40" s="47"/>
      <c r="D40" s="47"/>
      <c r="E40" s="47"/>
      <c r="F40" s="47"/>
      <c r="G40" s="47"/>
      <c r="H40" s="47"/>
      <c r="I40" s="47"/>
      <c r="J40" s="47"/>
      <c r="K40" s="47"/>
      <c r="L40" s="47"/>
    </row>
    <row r="41" spans="1:12" ht="22" customHeight="1" thickBot="1" x14ac:dyDescent="0.35">
      <c r="A41" s="43" cm="1">
        <f t="array" ref="A41">IFERROR(INDEX(Control!$C$4:$C$33,SMALL(IF(Control!$B$4:$B$33="Sí",ROW(Control!$B$4:$B$33)),30)-3)-INDEX(Control!$D$4:$D$33,SMALL(IF(Control!$B$4:$B$33="Sí",ROW(Control!$B$4:$B$33)),30)-3)+INDEX(Control!$E$4:$E$33,SMALL(IF(Control!$B$4:$B$33="Sí",ROW(Control!$B$4:$B$33)),30)-3)-SUM(INDEX(Control!$F$4:V$33,SMALL(IF(Control!$B$4:$B$33="Sí",ROW(Control!$B$4:$B$33)),30)-3,0)),"")</f>
        <v>0</v>
      </c>
      <c r="B41" s="62" t="str" cm="1">
        <f t="array" ref="B41">IFERROR(INDEX(Control!$A$4:$A$33,SMALL(IF(Control!$B$4:$B$33="Sí",ROW(Control!$B$4:$B$33)),30)-3)&amp;IF(INDEX(Configuración!$C$10:$C$39,SMALL(IF(Control!$B$4:$B$33="Sí",ROW(Control!$B$4:$B$33)),30)-3)="Sí"," (solo para Enseñanzas Profesionales)",""),"")</f>
        <v>VIOLONCHELO</v>
      </c>
      <c r="C41" s="63"/>
      <c r="D41" s="63"/>
      <c r="E41" s="63"/>
      <c r="F41" s="63"/>
      <c r="G41" s="63"/>
      <c r="H41" s="63"/>
      <c r="I41" s="63"/>
      <c r="J41" s="63"/>
      <c r="K41" s="63"/>
      <c r="L41" s="63"/>
    </row>
    <row r="42" spans="1:12" ht="30" customHeight="1" thickTop="1" x14ac:dyDescent="0.3">
      <c r="A42" s="44">
        <f>SUM(A12:A41)</f>
        <v>0</v>
      </c>
      <c r="B42" s="45" t="s">
        <v>189</v>
      </c>
      <c r="C42" s="45"/>
      <c r="D42" s="45"/>
      <c r="E42" s="45"/>
      <c r="F42" s="45"/>
      <c r="G42" s="45"/>
      <c r="H42" s="45"/>
      <c r="I42" s="45"/>
      <c r="J42" s="45"/>
      <c r="K42" s="45"/>
      <c r="L42" s="45"/>
    </row>
    <row r="43" spans="1:12" ht="20" customHeight="1" x14ac:dyDescent="0.2">
      <c r="A43" s="60" t="s">
        <v>114</v>
      </c>
      <c r="B43" s="61"/>
      <c r="C43" s="61"/>
      <c r="D43" s="61"/>
      <c r="E43" s="61"/>
      <c r="F43" s="61"/>
      <c r="G43" s="61"/>
      <c r="H43" s="61"/>
      <c r="I43" s="61"/>
      <c r="J43" s="61"/>
      <c r="K43" s="61"/>
      <c r="L43" s="61"/>
    </row>
    <row r="44" spans="1:12" ht="14" customHeight="1" x14ac:dyDescent="0.2">
      <c r="A44" s="29" t="s">
        <v>68</v>
      </c>
      <c r="B44" s="57" t="s">
        <v>42</v>
      </c>
      <c r="C44" s="57"/>
      <c r="D44" s="57"/>
      <c r="E44" s="57"/>
      <c r="F44" s="57"/>
      <c r="G44" s="29" t="s">
        <v>80</v>
      </c>
      <c r="H44" s="57" t="s">
        <v>53</v>
      </c>
      <c r="I44" s="57"/>
      <c r="J44" s="57"/>
      <c r="K44" s="57"/>
      <c r="L44" s="57"/>
    </row>
    <row r="45" spans="1:12" ht="14" customHeight="1" x14ac:dyDescent="0.2">
      <c r="A45" s="29" t="s">
        <v>69</v>
      </c>
      <c r="B45" s="57" t="s">
        <v>43</v>
      </c>
      <c r="C45" s="57"/>
      <c r="D45" s="57"/>
      <c r="E45" s="57"/>
      <c r="F45" s="57"/>
      <c r="G45" s="29" t="s">
        <v>81</v>
      </c>
      <c r="H45" s="57" t="s">
        <v>54</v>
      </c>
      <c r="I45" s="57"/>
      <c r="J45" s="57"/>
      <c r="K45" s="57"/>
      <c r="L45" s="57"/>
    </row>
    <row r="46" spans="1:12" ht="14" customHeight="1" x14ac:dyDescent="0.2">
      <c r="A46" s="29" t="s">
        <v>70</v>
      </c>
      <c r="B46" s="57" t="s">
        <v>44</v>
      </c>
      <c r="C46" s="57"/>
      <c r="D46" s="57"/>
      <c r="E46" s="57"/>
      <c r="F46" s="57"/>
      <c r="G46" s="29" t="s">
        <v>82</v>
      </c>
      <c r="H46" s="57" t="s">
        <v>55</v>
      </c>
      <c r="I46" s="57"/>
      <c r="J46" s="57"/>
      <c r="K46" s="57"/>
      <c r="L46" s="57"/>
    </row>
    <row r="47" spans="1:12" ht="14" customHeight="1" x14ac:dyDescent="0.2">
      <c r="A47" s="29" t="s">
        <v>71</v>
      </c>
      <c r="B47" s="57" t="s">
        <v>45</v>
      </c>
      <c r="C47" s="57"/>
      <c r="D47" s="57"/>
      <c r="E47" s="57"/>
      <c r="F47" s="57"/>
      <c r="G47" s="29" t="s">
        <v>83</v>
      </c>
      <c r="H47" s="57" t="s">
        <v>56</v>
      </c>
      <c r="I47" s="57"/>
      <c r="J47" s="57"/>
      <c r="K47" s="57"/>
      <c r="L47" s="57"/>
    </row>
    <row r="48" spans="1:12" ht="14" customHeight="1" x14ac:dyDescent="0.2">
      <c r="A48" s="29" t="s">
        <v>72</v>
      </c>
      <c r="B48" s="57" t="s">
        <v>194</v>
      </c>
      <c r="C48" s="57"/>
      <c r="D48" s="57"/>
      <c r="E48" s="57"/>
      <c r="F48" s="57"/>
      <c r="G48" s="29" t="s">
        <v>84</v>
      </c>
      <c r="H48" s="57" t="s">
        <v>57</v>
      </c>
      <c r="I48" s="57"/>
      <c r="J48" s="57"/>
      <c r="K48" s="57"/>
      <c r="L48" s="57"/>
    </row>
    <row r="49" spans="1:12" ht="14" customHeight="1" x14ac:dyDescent="0.2">
      <c r="A49" s="29" t="s">
        <v>73</v>
      </c>
      <c r="B49" s="57" t="s">
        <v>46</v>
      </c>
      <c r="C49" s="57"/>
      <c r="D49" s="57"/>
      <c r="E49" s="57"/>
      <c r="F49" s="57"/>
      <c r="G49" s="28" t="s">
        <v>85</v>
      </c>
      <c r="H49" s="58" t="s">
        <v>58</v>
      </c>
      <c r="I49" s="57"/>
      <c r="J49" s="57"/>
      <c r="K49" s="57"/>
      <c r="L49" s="57"/>
    </row>
    <row r="50" spans="1:12" ht="14" customHeight="1" x14ac:dyDescent="0.2">
      <c r="A50" s="29" t="s">
        <v>74</v>
      </c>
      <c r="B50" s="57" t="s">
        <v>47</v>
      </c>
      <c r="C50" s="57"/>
      <c r="D50" s="57"/>
      <c r="E50" s="57"/>
      <c r="F50" s="57"/>
      <c r="G50" s="29" t="s">
        <v>86</v>
      </c>
      <c r="H50" s="57" t="s">
        <v>59</v>
      </c>
      <c r="I50" s="57"/>
      <c r="J50" s="57"/>
      <c r="K50" s="57"/>
      <c r="L50" s="57"/>
    </row>
    <row r="51" spans="1:12" ht="14" customHeight="1" x14ac:dyDescent="0.2">
      <c r="A51" s="29" t="s">
        <v>75</v>
      </c>
      <c r="B51" s="57" t="s">
        <v>48</v>
      </c>
      <c r="C51" s="57"/>
      <c r="D51" s="57"/>
      <c r="E51" s="57"/>
      <c r="F51" s="57"/>
      <c r="G51" s="29" t="s">
        <v>87</v>
      </c>
      <c r="H51" s="57" t="s">
        <v>60</v>
      </c>
      <c r="I51" s="57"/>
      <c r="J51" s="57"/>
      <c r="K51" s="57"/>
      <c r="L51" s="57"/>
    </row>
    <row r="52" spans="1:12" ht="14" customHeight="1" x14ac:dyDescent="0.2">
      <c r="A52" s="29" t="s">
        <v>76</v>
      </c>
      <c r="B52" s="57" t="s">
        <v>49</v>
      </c>
      <c r="C52" s="57"/>
      <c r="D52" s="57"/>
      <c r="E52" s="57"/>
      <c r="F52" s="57"/>
      <c r="G52" s="29" t="s">
        <v>88</v>
      </c>
      <c r="H52" s="57" t="s">
        <v>61</v>
      </c>
      <c r="I52" s="57"/>
      <c r="J52" s="57"/>
      <c r="K52" s="57"/>
      <c r="L52" s="57"/>
    </row>
    <row r="53" spans="1:12" ht="14" customHeight="1" x14ac:dyDescent="0.2">
      <c r="A53" s="29" t="s">
        <v>77</v>
      </c>
      <c r="B53" s="57" t="s">
        <v>50</v>
      </c>
      <c r="C53" s="57"/>
      <c r="D53" s="57"/>
      <c r="E53" s="57"/>
      <c r="F53" s="57"/>
      <c r="G53" s="29" t="s">
        <v>89</v>
      </c>
      <c r="H53" s="57" t="s">
        <v>62</v>
      </c>
      <c r="I53" s="57"/>
      <c r="J53" s="57"/>
      <c r="K53" s="57"/>
      <c r="L53" s="57"/>
    </row>
    <row r="54" spans="1:12" ht="14" customHeight="1" x14ac:dyDescent="0.2">
      <c r="A54" s="29" t="s">
        <v>78</v>
      </c>
      <c r="B54" s="57" t="s">
        <v>51</v>
      </c>
      <c r="C54" s="57"/>
      <c r="D54" s="57"/>
      <c r="E54" s="57"/>
      <c r="F54" s="57"/>
      <c r="G54" s="29" t="s">
        <v>90</v>
      </c>
      <c r="H54" s="57" t="s">
        <v>63</v>
      </c>
      <c r="I54" s="57"/>
      <c r="J54" s="57"/>
      <c r="K54" s="57"/>
      <c r="L54" s="57"/>
    </row>
    <row r="55" spans="1:12" ht="14" customHeight="1" x14ac:dyDescent="0.2">
      <c r="A55" s="29" t="s">
        <v>79</v>
      </c>
      <c r="B55" s="57" t="s">
        <v>52</v>
      </c>
      <c r="C55" s="57"/>
      <c r="D55" s="57"/>
      <c r="E55" s="57"/>
      <c r="F55" s="57"/>
      <c r="G55" s="30"/>
      <c r="H55" s="30"/>
      <c r="I55" s="30"/>
      <c r="J55" s="30"/>
      <c r="K55" s="30"/>
      <c r="L55" s="30"/>
    </row>
  </sheetData>
  <sheetProtection sheet="1" objects="1" scenarios="1"/>
  <mergeCells count="62">
    <mergeCell ref="H52:L52"/>
    <mergeCell ref="H53:L53"/>
    <mergeCell ref="H54:L54"/>
    <mergeCell ref="B11:L11"/>
    <mergeCell ref="B12:L12"/>
    <mergeCell ref="B13:L13"/>
    <mergeCell ref="B14:L14"/>
    <mergeCell ref="B15:L15"/>
    <mergeCell ref="B16:L16"/>
    <mergeCell ref="B17:L17"/>
    <mergeCell ref="B54:F54"/>
    <mergeCell ref="A43:L43"/>
    <mergeCell ref="B45:F45"/>
    <mergeCell ref="B46:F46"/>
    <mergeCell ref="B47:F47"/>
    <mergeCell ref="B41:L41"/>
    <mergeCell ref="B55:F55"/>
    <mergeCell ref="H44:L44"/>
    <mergeCell ref="H45:L45"/>
    <mergeCell ref="H46:L46"/>
    <mergeCell ref="H47:L47"/>
    <mergeCell ref="H48:L48"/>
    <mergeCell ref="H49:L49"/>
    <mergeCell ref="H50:L50"/>
    <mergeCell ref="H51:L51"/>
    <mergeCell ref="B48:F48"/>
    <mergeCell ref="B49:F49"/>
    <mergeCell ref="B50:F50"/>
    <mergeCell ref="B51:F51"/>
    <mergeCell ref="B52:F52"/>
    <mergeCell ref="B53:F53"/>
    <mergeCell ref="B44:F44"/>
    <mergeCell ref="A9:L9"/>
    <mergeCell ref="B39:L39"/>
    <mergeCell ref="B40:L40"/>
    <mergeCell ref="B29:L29"/>
    <mergeCell ref="B30:L30"/>
    <mergeCell ref="B31:L31"/>
    <mergeCell ref="B32:L32"/>
    <mergeCell ref="B38:L38"/>
    <mergeCell ref="B22:L22"/>
    <mergeCell ref="B23:L23"/>
    <mergeCell ref="B24:L24"/>
    <mergeCell ref="B25:L25"/>
    <mergeCell ref="B26:L26"/>
    <mergeCell ref="B27:L27"/>
    <mergeCell ref="B28:L28"/>
    <mergeCell ref="B33:L33"/>
    <mergeCell ref="A1:L1"/>
    <mergeCell ref="A2:L2"/>
    <mergeCell ref="A3:L3"/>
    <mergeCell ref="A4:L4"/>
    <mergeCell ref="A6:L6"/>
    <mergeCell ref="B42:L42"/>
    <mergeCell ref="B18:L18"/>
    <mergeCell ref="B19:L19"/>
    <mergeCell ref="B20:L20"/>
    <mergeCell ref="B21:L21"/>
    <mergeCell ref="B34:L34"/>
    <mergeCell ref="B35:L35"/>
    <mergeCell ref="B36:L36"/>
    <mergeCell ref="B37:L37"/>
  </mergeCells>
  <conditionalFormatting sqref="A12:L41">
    <cfRule type="expression" dxfId="5" priority="1">
      <formula>$B12=""</formula>
    </cfRule>
  </conditionalFormatting>
  <pageMargins left="0.19685039375000002" right="0.19685039375000002" top="0.19685039375000002" bottom="0.19685039375000002" header="0.19685039375000002" footer="0.19685039375000002"/>
  <pageSetup paperSize="9" scale="62" orientation="portrait" horizontalDpi="0" verticalDpi="0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D5C2075-60FA-194E-9F56-23E1CF842E93}">
  <sheetPr>
    <pageSetUpPr fitToPage="1"/>
  </sheetPr>
  <dimension ref="A1:L55"/>
  <sheetViews>
    <sheetView topLeftCell="A3" workbookViewId="0">
      <selection activeCell="A4" sqref="A4:L4"/>
    </sheetView>
  </sheetViews>
  <sheetFormatPr baseColWidth="10" defaultRowHeight="16" x14ac:dyDescent="0.2"/>
  <cols>
    <col min="1" max="1" width="20" customWidth="1"/>
    <col min="2" max="12" width="10" customWidth="1"/>
  </cols>
  <sheetData>
    <row r="1" spans="1:12" ht="60" customHeight="1" x14ac:dyDescent="0.2">
      <c r="A1" s="50" t="s">
        <v>66</v>
      </c>
      <c r="B1" s="51"/>
      <c r="C1" s="51"/>
      <c r="D1" s="51"/>
      <c r="E1" s="51"/>
      <c r="F1" s="51"/>
      <c r="G1" s="51"/>
      <c r="H1" s="51"/>
      <c r="I1" s="51"/>
      <c r="J1" s="51"/>
      <c r="K1" s="51"/>
      <c r="L1" s="51"/>
    </row>
    <row r="2" spans="1:12" ht="42" customHeight="1" x14ac:dyDescent="0.4">
      <c r="A2" s="52">
        <f>Configuración!B3</f>
        <v>0</v>
      </c>
      <c r="B2" s="51"/>
      <c r="C2" s="51"/>
      <c r="D2" s="51"/>
      <c r="E2" s="51"/>
      <c r="F2" s="51"/>
      <c r="G2" s="51"/>
      <c r="H2" s="51"/>
      <c r="I2" s="51"/>
      <c r="J2" s="51"/>
      <c r="K2" s="51"/>
      <c r="L2" s="51"/>
    </row>
    <row r="3" spans="1:12" ht="24" customHeight="1" x14ac:dyDescent="0.25">
      <c r="A3" s="53" t="str">
        <f>"Curso académico: "&amp;Configuración!B4</f>
        <v xml:space="preserve">Curso académico: </v>
      </c>
      <c r="B3" s="51"/>
      <c r="C3" s="51"/>
      <c r="D3" s="51"/>
      <c r="E3" s="51"/>
      <c r="F3" s="51"/>
      <c r="G3" s="51"/>
      <c r="H3" s="51"/>
      <c r="I3" s="51"/>
      <c r="J3" s="51"/>
      <c r="K3" s="51"/>
      <c r="L3" s="51"/>
    </row>
    <row r="4" spans="1:12" ht="34" customHeight="1" x14ac:dyDescent="0.3">
      <c r="A4" s="54" t="s">
        <v>134</v>
      </c>
      <c r="B4" s="51"/>
      <c r="C4" s="51"/>
      <c r="D4" s="51"/>
      <c r="E4" s="51"/>
      <c r="F4" s="51"/>
      <c r="G4" s="51"/>
      <c r="H4" s="51"/>
      <c r="I4" s="51"/>
      <c r="J4" s="51"/>
      <c r="K4" s="51"/>
      <c r="L4" s="51"/>
    </row>
    <row r="5" spans="1:12" ht="6" customHeight="1" x14ac:dyDescent="0.2"/>
    <row r="6" spans="1:12" ht="22" customHeight="1" thickBot="1" x14ac:dyDescent="0.25">
      <c r="A6" s="55" t="s">
        <v>67</v>
      </c>
      <c r="B6" s="51"/>
      <c r="C6" s="51"/>
      <c r="D6" s="51"/>
      <c r="E6" s="51"/>
      <c r="F6" s="51"/>
      <c r="G6" s="51"/>
      <c r="H6" s="51"/>
      <c r="I6" s="51"/>
      <c r="J6" s="51"/>
      <c r="K6" s="51"/>
      <c r="L6" s="51"/>
    </row>
    <row r="7" spans="1:12" ht="22" customHeight="1" thickBot="1" x14ac:dyDescent="0.25">
      <c r="A7" s="21" t="s">
        <v>68</v>
      </c>
      <c r="B7" s="21" t="s">
        <v>69</v>
      </c>
      <c r="C7" s="21" t="s">
        <v>70</v>
      </c>
      <c r="D7" s="21" t="s">
        <v>71</v>
      </c>
      <c r="E7" s="21" t="s">
        <v>72</v>
      </c>
      <c r="F7" s="21" t="s">
        <v>73</v>
      </c>
      <c r="G7" s="21" t="s">
        <v>74</v>
      </c>
      <c r="H7" s="21" t="s">
        <v>75</v>
      </c>
      <c r="I7" s="21" t="s">
        <v>76</v>
      </c>
      <c r="J7" s="21" t="s">
        <v>77</v>
      </c>
      <c r="K7" s="21" t="s">
        <v>78</v>
      </c>
      <c r="L7" s="24" t="s">
        <v>79</v>
      </c>
    </row>
    <row r="8" spans="1:12" ht="22" customHeight="1" thickBot="1" x14ac:dyDescent="0.25">
      <c r="A8" s="22" t="s">
        <v>80</v>
      </c>
      <c r="B8" s="22" t="s">
        <v>81</v>
      </c>
      <c r="C8" s="22" t="s">
        <v>82</v>
      </c>
      <c r="D8" s="22" t="s">
        <v>83</v>
      </c>
      <c r="E8" s="22" t="s">
        <v>84</v>
      </c>
      <c r="F8" s="22" t="s">
        <v>85</v>
      </c>
      <c r="G8" s="16" t="s">
        <v>86</v>
      </c>
      <c r="H8" s="17" t="s">
        <v>87</v>
      </c>
      <c r="I8" s="17" t="s">
        <v>88</v>
      </c>
      <c r="J8" s="17" t="s">
        <v>89</v>
      </c>
      <c r="K8" s="17" t="s">
        <v>90</v>
      </c>
      <c r="L8" s="20"/>
    </row>
    <row r="9" spans="1:12" ht="20" customHeight="1" x14ac:dyDescent="0.2">
      <c r="A9" s="56" t="s">
        <v>108</v>
      </c>
      <c r="B9" s="51"/>
      <c r="C9" s="51"/>
      <c r="D9" s="51"/>
      <c r="E9" s="51"/>
      <c r="F9" s="51"/>
      <c r="G9" s="51"/>
      <c r="H9" s="51"/>
      <c r="I9" s="51"/>
      <c r="J9" s="51"/>
      <c r="K9" s="51"/>
      <c r="L9" s="51"/>
    </row>
    <row r="10" spans="1:12" ht="6" customHeight="1" x14ac:dyDescent="0.2"/>
    <row r="11" spans="1:12" ht="26" customHeight="1" x14ac:dyDescent="0.25">
      <c r="A11" s="31" t="s">
        <v>92</v>
      </c>
      <c r="B11" s="59" t="s">
        <v>4</v>
      </c>
      <c r="C11" s="59"/>
      <c r="D11" s="59"/>
      <c r="E11" s="59"/>
      <c r="F11" s="59"/>
      <c r="G11" s="59"/>
      <c r="H11" s="59"/>
      <c r="I11" s="59"/>
      <c r="J11" s="59"/>
      <c r="K11" s="59"/>
      <c r="L11" s="59"/>
    </row>
    <row r="12" spans="1:12" ht="22" customHeight="1" x14ac:dyDescent="0.3">
      <c r="A12" s="32" cm="1">
        <f t="array" ref="A12">IFERROR(INDEX(Control!$C$4:$C$33,SMALL(IF(Control!$B$4:$B$33="Sí",ROW(Control!$B$4:$B$33)),1)-3)-INDEX(Control!$D$4:$D$33,SMALL(IF(Control!$B$4:$B$33="Sí",ROW(Control!$B$4:$B$33)),1)-3)+INDEX(Control!$E$4:$E$33,SMALL(IF(Control!$B$4:$B$33="Sí",ROW(Control!$B$4:$B$33)),1)-3)-SUM(INDEX(Control!$F$4:W$33,SMALL(IF(Control!$B$4:$B$33="Sí",ROW(Control!$B$4:$B$33)),1)-3,0)),"")</f>
        <v>0</v>
      </c>
      <c r="B12" s="46" t="str" cm="1">
        <f t="array" ref="B12">IFERROR(INDEX(Control!$A$4:$A$33,SMALL(IF(Control!$B$4:$B$33="Sí",ROW(Control!$B$4:$B$33)),1)-3)&amp;IF(INDEX(Configuración!$C$10:$C$39,SMALL(IF(Control!$B$4:$B$33="Sí",ROW(Control!$B$4:$B$33)),1)-3)="Sí"," (solo para Enseñanzas Profesionales)",""),"")</f>
        <v>ACORDEÓN</v>
      </c>
      <c r="C12" s="47"/>
      <c r="D12" s="47"/>
      <c r="E12" s="47"/>
      <c r="F12" s="47"/>
      <c r="G12" s="47"/>
      <c r="H12" s="47"/>
      <c r="I12" s="47"/>
      <c r="J12" s="47"/>
      <c r="K12" s="47"/>
      <c r="L12" s="47"/>
    </row>
    <row r="13" spans="1:12" ht="22" customHeight="1" x14ac:dyDescent="0.3">
      <c r="A13" s="33" cm="1">
        <f t="array" ref="A13">IFERROR(INDEX(Control!$C$4:$C$33,SMALL(IF(Control!$B$4:$B$33="Sí",ROW(Control!$B$4:$B$33)),2)-3)-INDEX(Control!$D$4:$D$33,SMALL(IF(Control!$B$4:$B$33="Sí",ROW(Control!$B$4:$B$33)),2)-3)+INDEX(Control!$E$4:$E$33,SMALL(IF(Control!$B$4:$B$33="Sí",ROW(Control!$B$4:$B$33)),2)-3)-SUM(INDEX(Control!$F$4:W$33,SMALL(IF(Control!$B$4:$B$33="Sí",ROW(Control!$B$4:$B$33)),2)-3,0)),"")</f>
        <v>0</v>
      </c>
      <c r="B13" s="48" t="str" cm="1">
        <f t="array" ref="B13">IFERROR(INDEX(Control!$A$4:$A$33,SMALL(IF(Control!$B$4:$B$33="Sí",ROW(Control!$B$4:$B$33)),2)-3)&amp;IF(INDEX(Configuración!$C$10:$C$39,SMALL(IF(Control!$B$4:$B$33="Sí",ROW(Control!$B$4:$B$33)),2)-3)="Sí"," (solo para Enseñanzas Profesionales)",""),"")</f>
        <v>ARPA</v>
      </c>
      <c r="C13" s="49"/>
      <c r="D13" s="49"/>
      <c r="E13" s="49"/>
      <c r="F13" s="49"/>
      <c r="G13" s="49"/>
      <c r="H13" s="49"/>
      <c r="I13" s="49"/>
      <c r="J13" s="49"/>
      <c r="K13" s="49"/>
      <c r="L13" s="49"/>
    </row>
    <row r="14" spans="1:12" ht="22" customHeight="1" x14ac:dyDescent="0.3">
      <c r="A14" s="32" cm="1">
        <f t="array" ref="A14">IFERROR(INDEX(Control!$C$4:$C$33,SMALL(IF(Control!$B$4:$B$33="Sí",ROW(Control!$B$4:$B$33)),3)-3)-INDEX(Control!$D$4:$D$33,SMALL(IF(Control!$B$4:$B$33="Sí",ROW(Control!$B$4:$B$33)),3)-3)+INDEX(Control!$E$4:$E$33,SMALL(IF(Control!$B$4:$B$33="Sí",ROW(Control!$B$4:$B$33)),3)-3)-SUM(INDEX(Control!$F$4:W$33,SMALL(IF(Control!$B$4:$B$33="Sí",ROW(Control!$B$4:$B$33)),3)-3,0)),"")</f>
        <v>0</v>
      </c>
      <c r="B14" s="46" t="str" cm="1">
        <f t="array" ref="B14">IFERROR(INDEX(Control!$A$4:$A$33,SMALL(IF(Control!$B$4:$B$33="Sí",ROW(Control!$B$4:$B$33)),3)-3)&amp;IF(INDEX(Configuración!$C$10:$C$39,SMALL(IF(Control!$B$4:$B$33="Sí",ROW(Control!$B$4:$B$33)),3)-3)="Sí"," (solo para Enseñanzas Profesionales)",""),"")</f>
        <v>BAJO ELÉCTRICO</v>
      </c>
      <c r="C14" s="47"/>
      <c r="D14" s="47"/>
      <c r="E14" s="47"/>
      <c r="F14" s="47"/>
      <c r="G14" s="47"/>
      <c r="H14" s="47"/>
      <c r="I14" s="47"/>
      <c r="J14" s="47"/>
      <c r="K14" s="47"/>
      <c r="L14" s="47"/>
    </row>
    <row r="15" spans="1:12" ht="22" customHeight="1" x14ac:dyDescent="0.3">
      <c r="A15" s="33" cm="1">
        <f t="array" ref="A15">IFERROR(INDEX(Control!$C$4:$C$33,SMALL(IF(Control!$B$4:$B$33="Sí",ROW(Control!$B$4:$B$33)),4)-3)-INDEX(Control!$D$4:$D$33,SMALL(IF(Control!$B$4:$B$33="Sí",ROW(Control!$B$4:$B$33)),4)-3)+INDEX(Control!$E$4:$E$33,SMALL(IF(Control!$B$4:$B$33="Sí",ROW(Control!$B$4:$B$33)),4)-3)-SUM(INDEX(Control!$F$4:W$33,SMALL(IF(Control!$B$4:$B$33="Sí",ROW(Control!$B$4:$B$33)),4)-3,0)),"")</f>
        <v>0</v>
      </c>
      <c r="B15" s="48" t="str" cm="1">
        <f t="array" ref="B15">IFERROR(INDEX(Control!$A$4:$A$33,SMALL(IF(Control!$B$4:$B$33="Sí",ROW(Control!$B$4:$B$33)),4)-3)&amp;IF(INDEX(Configuración!$C$10:$C$39,SMALL(IF(Control!$B$4:$B$33="Sí",ROW(Control!$B$4:$B$33)),4)-3)="Sí"," (solo para Enseñanzas Profesionales)",""),"")</f>
        <v>CANTO (solo para Enseñanzas Profesionales)</v>
      </c>
      <c r="C15" s="49"/>
      <c r="D15" s="49"/>
      <c r="E15" s="49"/>
      <c r="F15" s="49"/>
      <c r="G15" s="49"/>
      <c r="H15" s="49"/>
      <c r="I15" s="49"/>
      <c r="J15" s="49"/>
      <c r="K15" s="49"/>
      <c r="L15" s="49"/>
    </row>
    <row r="16" spans="1:12" ht="22" customHeight="1" x14ac:dyDescent="0.3">
      <c r="A16" s="32" cm="1">
        <f t="array" ref="A16">IFERROR(INDEX(Control!$C$4:$C$33,SMALL(IF(Control!$B$4:$B$33="Sí",ROW(Control!$B$4:$B$33)),5)-3)-INDEX(Control!$D$4:$D$33,SMALL(IF(Control!$B$4:$B$33="Sí",ROW(Control!$B$4:$B$33)),5)-3)+INDEX(Control!$E$4:$E$33,SMALL(IF(Control!$B$4:$B$33="Sí",ROW(Control!$B$4:$B$33)),5)-3)-SUM(INDEX(Control!$F$4:W$33,SMALL(IF(Control!$B$4:$B$33="Sí",ROW(Control!$B$4:$B$33)),5)-3,0)),"")</f>
        <v>0</v>
      </c>
      <c r="B16" s="46" t="str" cm="1">
        <f t="array" ref="B16">IFERROR(INDEX(Control!$A$4:$A$33,SMALL(IF(Control!$B$4:$B$33="Sí",ROW(Control!$B$4:$B$33)),5)-3)&amp;IF(INDEX(Configuración!$C$10:$C$39,SMALL(IF(Control!$B$4:$B$33="Sí",ROW(Control!$B$4:$B$33)),5)-3)="Sí"," (solo para Enseñanzas Profesionales)",""),"")</f>
        <v>CANTO VALENCIANO</v>
      </c>
      <c r="C16" s="47"/>
      <c r="D16" s="47"/>
      <c r="E16" s="47"/>
      <c r="F16" s="47"/>
      <c r="G16" s="47"/>
      <c r="H16" s="47"/>
      <c r="I16" s="47"/>
      <c r="J16" s="47"/>
      <c r="K16" s="47"/>
      <c r="L16" s="47"/>
    </row>
    <row r="17" spans="1:12" ht="22" customHeight="1" x14ac:dyDescent="0.3">
      <c r="A17" s="33" cm="1">
        <f t="array" ref="A17">IFERROR(INDEX(Control!$C$4:$C$33,SMALL(IF(Control!$B$4:$B$33="Sí",ROW(Control!$B$4:$B$33)),6)-3)-INDEX(Control!$D$4:$D$33,SMALL(IF(Control!$B$4:$B$33="Sí",ROW(Control!$B$4:$B$33)),6)-3)+INDEX(Control!$E$4:$E$33,SMALL(IF(Control!$B$4:$B$33="Sí",ROW(Control!$B$4:$B$33)),6)-3)-SUM(INDEX(Control!$F$4:W$33,SMALL(IF(Control!$B$4:$B$33="Sí",ROW(Control!$B$4:$B$33)),6)-3,0)),"")</f>
        <v>0</v>
      </c>
      <c r="B17" s="48" t="str" cm="1">
        <f t="array" ref="B17">IFERROR(INDEX(Control!$A$4:$A$33,SMALL(IF(Control!$B$4:$B$33="Sí",ROW(Control!$B$4:$B$33)),6)-3)&amp;IF(INDEX(Configuración!$C$10:$C$39,SMALL(IF(Control!$B$4:$B$33="Sí",ROW(Control!$B$4:$B$33)),6)-3)="Sí"," (solo para Enseñanzas Profesionales)",""),"")</f>
        <v>CLARINETE</v>
      </c>
      <c r="C17" s="49"/>
      <c r="D17" s="49"/>
      <c r="E17" s="49"/>
      <c r="F17" s="49"/>
      <c r="G17" s="49"/>
      <c r="H17" s="49"/>
      <c r="I17" s="49"/>
      <c r="J17" s="49"/>
      <c r="K17" s="49"/>
      <c r="L17" s="49"/>
    </row>
    <row r="18" spans="1:12" ht="22" customHeight="1" x14ac:dyDescent="0.3">
      <c r="A18" s="32" cm="1">
        <f t="array" ref="A18">IFERROR(INDEX(Control!$C$4:$C$33,SMALL(IF(Control!$B$4:$B$33="Sí",ROW(Control!$B$4:$B$33)),7)-3)-INDEX(Control!$D$4:$D$33,SMALL(IF(Control!$B$4:$B$33="Sí",ROW(Control!$B$4:$B$33)),7)-3)+INDEX(Control!$E$4:$E$33,SMALL(IF(Control!$B$4:$B$33="Sí",ROW(Control!$B$4:$B$33)),7)-3)-SUM(INDEX(Control!$F$4:W$33,SMALL(IF(Control!$B$4:$B$33="Sí",ROW(Control!$B$4:$B$33)),7)-3,0)),"")</f>
        <v>0</v>
      </c>
      <c r="B18" s="46" t="str" cm="1">
        <f t="array" ref="B18">IFERROR(INDEX(Control!$A$4:$A$33,SMALL(IF(Control!$B$4:$B$33="Sí",ROW(Control!$B$4:$B$33)),7)-3)&amp;IF(INDEX(Configuración!$C$10:$C$39,SMALL(IF(Control!$B$4:$B$33="Sí",ROW(Control!$B$4:$B$33)),7)-3)="Sí"," (solo para Enseñanzas Profesionales)",""),"")</f>
        <v>CLAVECÍN</v>
      </c>
      <c r="C18" s="47"/>
      <c r="D18" s="47"/>
      <c r="E18" s="47"/>
      <c r="F18" s="47"/>
      <c r="G18" s="47"/>
      <c r="H18" s="47"/>
      <c r="I18" s="47"/>
      <c r="J18" s="47"/>
      <c r="K18" s="47"/>
      <c r="L18" s="47"/>
    </row>
    <row r="19" spans="1:12" ht="22" customHeight="1" x14ac:dyDescent="0.3">
      <c r="A19" s="33" cm="1">
        <f t="array" ref="A19">IFERROR(INDEX(Control!$C$4:$C$33,SMALL(IF(Control!$B$4:$B$33="Sí",ROW(Control!$B$4:$B$33)),8)-3)-INDEX(Control!$D$4:$D$33,SMALL(IF(Control!$B$4:$B$33="Sí",ROW(Control!$B$4:$B$33)),8)-3)+INDEX(Control!$E$4:$E$33,SMALL(IF(Control!$B$4:$B$33="Sí",ROW(Control!$B$4:$B$33)),8)-3)-SUM(INDEX(Control!$F$4:W$33,SMALL(IF(Control!$B$4:$B$33="Sí",ROW(Control!$B$4:$B$33)),8)-3,0)),"")</f>
        <v>0</v>
      </c>
      <c r="B19" s="48" t="str" cm="1">
        <f t="array" ref="B19">IFERROR(INDEX(Control!$A$4:$A$33,SMALL(IF(Control!$B$4:$B$33="Sí",ROW(Control!$B$4:$B$33)),8)-3)&amp;IF(INDEX(Configuración!$C$10:$C$39,SMALL(IF(Control!$B$4:$B$33="Sí",ROW(Control!$B$4:$B$33)),8)-3)="Sí"," (solo para Enseñanzas Profesionales)",""),"")</f>
        <v>CONTRABAJO</v>
      </c>
      <c r="C19" s="49"/>
      <c r="D19" s="49"/>
      <c r="E19" s="49"/>
      <c r="F19" s="49"/>
      <c r="G19" s="49"/>
      <c r="H19" s="49"/>
      <c r="I19" s="49"/>
      <c r="J19" s="49"/>
      <c r="K19" s="49"/>
      <c r="L19" s="49"/>
    </row>
    <row r="20" spans="1:12" ht="22" customHeight="1" x14ac:dyDescent="0.3">
      <c r="A20" s="32" cm="1">
        <f t="array" ref="A20">IFERROR(INDEX(Control!$C$4:$C$33,SMALL(IF(Control!$B$4:$B$33="Sí",ROW(Control!$B$4:$B$33)),9)-3)-INDEX(Control!$D$4:$D$33,SMALL(IF(Control!$B$4:$B$33="Sí",ROW(Control!$B$4:$B$33)),9)-3)+INDEX(Control!$E$4:$E$33,SMALL(IF(Control!$B$4:$B$33="Sí",ROW(Control!$B$4:$B$33)),9)-3)-SUM(INDEX(Control!$F$4:W$33,SMALL(IF(Control!$B$4:$B$33="Sí",ROW(Control!$B$4:$B$33)),9)-3,0)),"")</f>
        <v>0</v>
      </c>
      <c r="B20" s="46" t="str" cm="1">
        <f t="array" ref="B20">IFERROR(INDEX(Control!$A$4:$A$33,SMALL(IF(Control!$B$4:$B$33="Sí",ROW(Control!$B$4:$B$33)),9)-3)&amp;IF(INDEX(Configuración!$C$10:$C$39,SMALL(IF(Control!$B$4:$B$33="Sí",ROW(Control!$B$4:$B$33)),9)-3)="Sí"," (solo para Enseñanzas Profesionales)",""),"")</f>
        <v>CORO</v>
      </c>
      <c r="C20" s="47"/>
      <c r="D20" s="47"/>
      <c r="E20" s="47"/>
      <c r="F20" s="47"/>
      <c r="G20" s="47"/>
      <c r="H20" s="47"/>
      <c r="I20" s="47"/>
      <c r="J20" s="47"/>
      <c r="K20" s="47"/>
      <c r="L20" s="47"/>
    </row>
    <row r="21" spans="1:12" ht="22" customHeight="1" x14ac:dyDescent="0.3">
      <c r="A21" s="33" cm="1">
        <f t="array" ref="A21">IFERROR(INDEX(Control!$C$4:$C$33,SMALL(IF(Control!$B$4:$B$33="Sí",ROW(Control!$B$4:$B$33)),10)-3)-INDEX(Control!$D$4:$D$33,SMALL(IF(Control!$B$4:$B$33="Sí",ROW(Control!$B$4:$B$33)),10)-3)+INDEX(Control!$E$4:$E$33,SMALL(IF(Control!$B$4:$B$33="Sí",ROW(Control!$B$4:$B$33)),10)-3)-SUM(INDEX(Control!$F$4:W$33,SMALL(IF(Control!$B$4:$B$33="Sí",ROW(Control!$B$4:$B$33)),10)-3,0)),"")</f>
        <v>0</v>
      </c>
      <c r="B21" s="48" t="str" cm="1">
        <f t="array" ref="B21">IFERROR(INDEX(Control!$A$4:$A$33,SMALL(IF(Control!$B$4:$B$33="Sí",ROW(Control!$B$4:$B$33)),10)-3)&amp;IF(INDEX(Configuración!$C$10:$C$39,SMALL(IF(Control!$B$4:$B$33="Sí",ROW(Control!$B$4:$B$33)),10)-3)="Sí"," (solo para Enseñanzas Profesionales)",""),"")</f>
        <v>DULZAINA</v>
      </c>
      <c r="C21" s="49"/>
      <c r="D21" s="49"/>
      <c r="E21" s="49"/>
      <c r="F21" s="49"/>
      <c r="G21" s="49"/>
      <c r="H21" s="49"/>
      <c r="I21" s="49"/>
      <c r="J21" s="49"/>
      <c r="K21" s="49"/>
      <c r="L21" s="49"/>
    </row>
    <row r="22" spans="1:12" ht="22" customHeight="1" x14ac:dyDescent="0.3">
      <c r="A22" s="32" cm="1">
        <f t="array" ref="A22">IFERROR(INDEX(Control!$C$4:$C$33,SMALL(IF(Control!$B$4:$B$33="Sí",ROW(Control!$B$4:$B$33)),11)-3)-INDEX(Control!$D$4:$D$33,SMALL(IF(Control!$B$4:$B$33="Sí",ROW(Control!$B$4:$B$33)),11)-3)+INDEX(Control!$E$4:$E$33,SMALL(IF(Control!$B$4:$B$33="Sí",ROW(Control!$B$4:$B$33)),11)-3)-SUM(INDEX(Control!$F$4:W$33,SMALL(IF(Control!$B$4:$B$33="Sí",ROW(Control!$B$4:$B$33)),11)-3,0)),"")</f>
        <v>0</v>
      </c>
      <c r="B22" s="46" t="str" cm="1">
        <f t="array" ref="B22">IFERROR(INDEX(Control!$A$4:$A$33,SMALL(IF(Control!$B$4:$B$33="Sí",ROW(Control!$B$4:$B$33)),11)-3)&amp;IF(INDEX(Configuración!$C$10:$C$39,SMALL(IF(Control!$B$4:$B$33="Sí",ROW(Control!$B$4:$B$33)),11)-3)="Sí"," (solo para Enseñanzas Profesionales)",""),"")</f>
        <v>FAGOT</v>
      </c>
      <c r="C22" s="47"/>
      <c r="D22" s="47"/>
      <c r="E22" s="47"/>
      <c r="F22" s="47"/>
      <c r="G22" s="47"/>
      <c r="H22" s="47"/>
      <c r="I22" s="47"/>
      <c r="J22" s="47"/>
      <c r="K22" s="47"/>
      <c r="L22" s="47"/>
    </row>
    <row r="23" spans="1:12" ht="22" customHeight="1" x14ac:dyDescent="0.3">
      <c r="A23" s="33" cm="1">
        <f t="array" ref="A23">IFERROR(INDEX(Control!$C$4:$C$33,SMALL(IF(Control!$B$4:$B$33="Sí",ROW(Control!$B$4:$B$33)),12)-3)-INDEX(Control!$D$4:$D$33,SMALL(IF(Control!$B$4:$B$33="Sí",ROW(Control!$B$4:$B$33)),12)-3)+INDEX(Control!$E$4:$E$33,SMALL(IF(Control!$B$4:$B$33="Sí",ROW(Control!$B$4:$B$33)),12)-3)-SUM(INDEX(Control!$F$4:W$33,SMALL(IF(Control!$B$4:$B$33="Sí",ROW(Control!$B$4:$B$33)),12)-3,0)),"")</f>
        <v>0</v>
      </c>
      <c r="B23" s="48" t="str" cm="1">
        <f t="array" ref="B23">IFERROR(INDEX(Control!$A$4:$A$33,SMALL(IF(Control!$B$4:$B$33="Sí",ROW(Control!$B$4:$B$33)),12)-3)&amp;IF(INDEX(Configuración!$C$10:$C$39,SMALL(IF(Control!$B$4:$B$33="Sí",ROW(Control!$B$4:$B$33)),12)-3)="Sí"," (solo para Enseñanzas Profesionales)",""),"")</f>
        <v>FLAUTA</v>
      </c>
      <c r="C23" s="49"/>
      <c r="D23" s="49"/>
      <c r="E23" s="49"/>
      <c r="F23" s="49"/>
      <c r="G23" s="49"/>
      <c r="H23" s="49"/>
      <c r="I23" s="49"/>
      <c r="J23" s="49"/>
      <c r="K23" s="49"/>
      <c r="L23" s="49"/>
    </row>
    <row r="24" spans="1:12" ht="22" customHeight="1" x14ac:dyDescent="0.3">
      <c r="A24" s="32" cm="1">
        <f t="array" ref="A24">IFERROR(INDEX(Control!$C$4:$C$33,SMALL(IF(Control!$B$4:$B$33="Sí",ROW(Control!$B$4:$B$33)),13)-3)-INDEX(Control!$D$4:$D$33,SMALL(IF(Control!$B$4:$B$33="Sí",ROW(Control!$B$4:$B$33)),13)-3)+INDEX(Control!$E$4:$E$33,SMALL(IF(Control!$B$4:$B$33="Sí",ROW(Control!$B$4:$B$33)),13)-3)-SUM(INDEX(Control!$F$4:W$33,SMALL(IF(Control!$B$4:$B$33="Sí",ROW(Control!$B$4:$B$33)),13)-3,0)),"")</f>
        <v>0</v>
      </c>
      <c r="B24" s="46" t="str" cm="1">
        <f t="array" ref="B24">IFERROR(INDEX(Control!$A$4:$A$33,SMALL(IF(Control!$B$4:$B$33="Sí",ROW(Control!$B$4:$B$33)),13)-3)&amp;IF(INDEX(Configuración!$C$10:$C$39,SMALL(IF(Control!$B$4:$B$33="Sí",ROW(Control!$B$4:$B$33)),13)-3)="Sí"," (solo para Enseñanzas Profesionales)",""),"")</f>
        <v>FLAUTA DE PICO</v>
      </c>
      <c r="C24" s="47"/>
      <c r="D24" s="47"/>
      <c r="E24" s="47"/>
      <c r="F24" s="47"/>
      <c r="G24" s="47"/>
      <c r="H24" s="47"/>
      <c r="I24" s="47"/>
      <c r="J24" s="47"/>
      <c r="K24" s="47"/>
      <c r="L24" s="47"/>
    </row>
    <row r="25" spans="1:12" ht="22" customHeight="1" x14ac:dyDescent="0.3">
      <c r="A25" s="33" cm="1">
        <f t="array" ref="A25">IFERROR(INDEX(Control!$C$4:$C$33,SMALL(IF(Control!$B$4:$B$33="Sí",ROW(Control!$B$4:$B$33)),14)-3)-INDEX(Control!$D$4:$D$33,SMALL(IF(Control!$B$4:$B$33="Sí",ROW(Control!$B$4:$B$33)),14)-3)+INDEX(Control!$E$4:$E$33,SMALL(IF(Control!$B$4:$B$33="Sí",ROW(Control!$B$4:$B$33)),14)-3)-SUM(INDEX(Control!$F$4:W$33,SMALL(IF(Control!$B$4:$B$33="Sí",ROW(Control!$B$4:$B$33)),14)-3,0)),"")</f>
        <v>0</v>
      </c>
      <c r="B25" s="48" t="str" cm="1">
        <f t="array" ref="B25">IFERROR(INDEX(Control!$A$4:$A$33,SMALL(IF(Control!$B$4:$B$33="Sí",ROW(Control!$B$4:$B$33)),14)-3)&amp;IF(INDEX(Configuración!$C$10:$C$39,SMALL(IF(Control!$B$4:$B$33="Sí",ROW(Control!$B$4:$B$33)),14)-3)="Sí"," (solo para Enseñanzas Profesionales)",""),"")</f>
        <v>GUITARRA</v>
      </c>
      <c r="C25" s="49"/>
      <c r="D25" s="49"/>
      <c r="E25" s="49"/>
      <c r="F25" s="49"/>
      <c r="G25" s="49"/>
      <c r="H25" s="49"/>
      <c r="I25" s="49"/>
      <c r="J25" s="49"/>
      <c r="K25" s="49"/>
      <c r="L25" s="49"/>
    </row>
    <row r="26" spans="1:12" ht="22" customHeight="1" x14ac:dyDescent="0.3">
      <c r="A26" s="32" cm="1">
        <f t="array" ref="A26">IFERROR(INDEX(Control!$C$4:$C$33,SMALL(IF(Control!$B$4:$B$33="Sí",ROW(Control!$B$4:$B$33)),15)-3)-INDEX(Control!$D$4:$D$33,SMALL(IF(Control!$B$4:$B$33="Sí",ROW(Control!$B$4:$B$33)),15)-3)+INDEX(Control!$E$4:$E$33,SMALL(IF(Control!$B$4:$B$33="Sí",ROW(Control!$B$4:$B$33)),15)-3)-SUM(INDEX(Control!$F$4:W$33,SMALL(IF(Control!$B$4:$B$33="Sí",ROW(Control!$B$4:$B$33)),15)-3,0)),"")</f>
        <v>0</v>
      </c>
      <c r="B26" s="46" t="str" cm="1">
        <f t="array" ref="B26">IFERROR(INDEX(Control!$A$4:$A$33,SMALL(IF(Control!$B$4:$B$33="Sí",ROW(Control!$B$4:$B$33)),15)-3)&amp;IF(INDEX(Configuración!$C$10:$C$39,SMALL(IF(Control!$B$4:$B$33="Sí",ROW(Control!$B$4:$B$33)),15)-3)="Sí"," (solo para Enseñanzas Profesionales)",""),"")</f>
        <v>GUITARRA ELÉCTRICA</v>
      </c>
      <c r="C26" s="47"/>
      <c r="D26" s="47"/>
      <c r="E26" s="47"/>
      <c r="F26" s="47"/>
      <c r="G26" s="47"/>
      <c r="H26" s="47"/>
      <c r="I26" s="47"/>
      <c r="J26" s="47"/>
      <c r="K26" s="47"/>
      <c r="L26" s="47"/>
    </row>
    <row r="27" spans="1:12" ht="22" customHeight="1" x14ac:dyDescent="0.3">
      <c r="A27" s="33" cm="1">
        <f t="array" ref="A27">IFERROR(INDEX(Control!$C$4:$C$33,SMALL(IF(Control!$B$4:$B$33="Sí",ROW(Control!$B$4:$B$33)),16)-3)-INDEX(Control!$D$4:$D$33,SMALL(IF(Control!$B$4:$B$33="Sí",ROW(Control!$B$4:$B$33)),16)-3)+INDEX(Control!$E$4:$E$33,SMALL(IF(Control!$B$4:$B$33="Sí",ROW(Control!$B$4:$B$33)),16)-3)-SUM(INDEX(Control!$F$4:W$33,SMALL(IF(Control!$B$4:$B$33="Sí",ROW(Control!$B$4:$B$33)),16)-3,0)),"")</f>
        <v>0</v>
      </c>
      <c r="B27" s="48" t="str" cm="1">
        <f t="array" ref="B27">IFERROR(INDEX(Control!$A$4:$A$33,SMALL(IF(Control!$B$4:$B$33="Sí",ROW(Control!$B$4:$B$33)),16)-3)&amp;IF(INDEX(Configuración!$C$10:$C$39,SMALL(IF(Control!$B$4:$B$33="Sí",ROW(Control!$B$4:$B$33)),16)-3)="Sí"," (solo para Enseñanzas Profesionales)",""),"")</f>
        <v>INSTRUMENTOS DE CUERDA PULSADA DEL RENACIMIENTO Y BARROCO</v>
      </c>
      <c r="C27" s="49"/>
      <c r="D27" s="49"/>
      <c r="E27" s="49"/>
      <c r="F27" s="49"/>
      <c r="G27" s="49"/>
      <c r="H27" s="49"/>
      <c r="I27" s="49"/>
      <c r="J27" s="49"/>
      <c r="K27" s="49"/>
      <c r="L27" s="49"/>
    </row>
    <row r="28" spans="1:12" ht="22" customHeight="1" x14ac:dyDescent="0.3">
      <c r="A28" s="32" cm="1">
        <f t="array" ref="A28">IFERROR(INDEX(Control!$C$4:$C$33,SMALL(IF(Control!$B$4:$B$33="Sí",ROW(Control!$B$4:$B$33)),17)-3)-INDEX(Control!$D$4:$D$33,SMALL(IF(Control!$B$4:$B$33="Sí",ROW(Control!$B$4:$B$33)),17)-3)+INDEX(Control!$E$4:$E$33,SMALL(IF(Control!$B$4:$B$33="Sí",ROW(Control!$B$4:$B$33)),17)-3)-SUM(INDEX(Control!$F$4:W$33,SMALL(IF(Control!$B$4:$B$33="Sí",ROW(Control!$B$4:$B$33)),17)-3,0)),"")</f>
        <v>0</v>
      </c>
      <c r="B28" s="46" t="str" cm="1">
        <f t="array" ref="B28">IFERROR(INDEX(Control!$A$4:$A$33,SMALL(IF(Control!$B$4:$B$33="Sí",ROW(Control!$B$4:$B$33)),17)-3)&amp;IF(INDEX(Configuración!$C$10:$C$39,SMALL(IF(Control!$B$4:$B$33="Sí",ROW(Control!$B$4:$B$33)),17)-3)="Sí"," (solo para Enseñanzas Profesionales)",""),"")</f>
        <v>INSTRUMENTOS DE PLECTRO</v>
      </c>
      <c r="C28" s="47"/>
      <c r="D28" s="47"/>
      <c r="E28" s="47"/>
      <c r="F28" s="47"/>
      <c r="G28" s="47"/>
      <c r="H28" s="47"/>
      <c r="I28" s="47"/>
      <c r="J28" s="47"/>
      <c r="K28" s="47"/>
      <c r="L28" s="47"/>
    </row>
    <row r="29" spans="1:12" ht="22" customHeight="1" x14ac:dyDescent="0.3">
      <c r="A29" s="33" cm="1">
        <f t="array" ref="A29">IFERROR(INDEX(Control!$C$4:$C$33,SMALL(IF(Control!$B$4:$B$33="Sí",ROW(Control!$B$4:$B$33)),18)-3)-INDEX(Control!$D$4:$D$33,SMALL(IF(Control!$B$4:$B$33="Sí",ROW(Control!$B$4:$B$33)),18)-3)+INDEX(Control!$E$4:$E$33,SMALL(IF(Control!$B$4:$B$33="Sí",ROW(Control!$B$4:$B$33)),18)-3)-SUM(INDEX(Control!$F$4:W$33,SMALL(IF(Control!$B$4:$B$33="Sí",ROW(Control!$B$4:$B$33)),18)-3,0)),"")</f>
        <v>0</v>
      </c>
      <c r="B29" s="48" t="str" cm="1">
        <f t="array" ref="B29">IFERROR(INDEX(Control!$A$4:$A$33,SMALL(IF(Control!$B$4:$B$33="Sí",ROW(Control!$B$4:$B$33)),18)-3)&amp;IF(INDEX(Configuración!$C$10:$C$39,SMALL(IF(Control!$B$4:$B$33="Sí",ROW(Control!$B$4:$B$33)),18)-3)="Sí"," (solo para Enseñanzas Profesionales)",""),"")</f>
        <v>OBOE</v>
      </c>
      <c r="C29" s="49"/>
      <c r="D29" s="49"/>
      <c r="E29" s="49"/>
      <c r="F29" s="49"/>
      <c r="G29" s="49"/>
      <c r="H29" s="49"/>
      <c r="I29" s="49"/>
      <c r="J29" s="49"/>
      <c r="K29" s="49"/>
      <c r="L29" s="49"/>
    </row>
    <row r="30" spans="1:12" ht="22" customHeight="1" x14ac:dyDescent="0.3">
      <c r="A30" s="32" cm="1">
        <f t="array" ref="A30">IFERROR(INDEX(Control!$C$4:$C$33,SMALL(IF(Control!$B$4:$B$33="Sí",ROW(Control!$B$4:$B$33)),19)-3)-INDEX(Control!$D$4:$D$33,SMALL(IF(Control!$B$4:$B$33="Sí",ROW(Control!$B$4:$B$33)),19)-3)+INDEX(Control!$E$4:$E$33,SMALL(IF(Control!$B$4:$B$33="Sí",ROW(Control!$B$4:$B$33)),19)-3)-SUM(INDEX(Control!$F$4:W$33,SMALL(IF(Control!$B$4:$B$33="Sí",ROW(Control!$B$4:$B$33)),19)-3,0)),"")</f>
        <v>0</v>
      </c>
      <c r="B30" s="46" t="str" cm="1">
        <f t="array" ref="B30">IFERROR(INDEX(Control!$A$4:$A$33,SMALL(IF(Control!$B$4:$B$33="Sí",ROW(Control!$B$4:$B$33)),19)-3)&amp;IF(INDEX(Configuración!$C$10:$C$39,SMALL(IF(Control!$B$4:$B$33="Sí",ROW(Control!$B$4:$B$33)),19)-3)="Sí"," (solo para Enseñanzas Profesionales)",""),"")</f>
        <v>ÓRGANO</v>
      </c>
      <c r="C30" s="47"/>
      <c r="D30" s="47"/>
      <c r="E30" s="47"/>
      <c r="F30" s="47"/>
      <c r="G30" s="47"/>
      <c r="H30" s="47"/>
      <c r="I30" s="47"/>
      <c r="J30" s="47"/>
      <c r="K30" s="47"/>
      <c r="L30" s="47"/>
    </row>
    <row r="31" spans="1:12" ht="22" customHeight="1" x14ac:dyDescent="0.3">
      <c r="A31" s="33" cm="1">
        <f t="array" ref="A31">IFERROR(INDEX(Control!$C$4:$C$33,SMALL(IF(Control!$B$4:$B$33="Sí",ROW(Control!$B$4:$B$33)),20)-3)-INDEX(Control!$D$4:$D$33,SMALL(IF(Control!$B$4:$B$33="Sí",ROW(Control!$B$4:$B$33)),20)-3)+INDEX(Control!$E$4:$E$33,SMALL(IF(Control!$B$4:$B$33="Sí",ROW(Control!$B$4:$B$33)),20)-3)-SUM(INDEX(Control!$F$4:W$33,SMALL(IF(Control!$B$4:$B$33="Sí",ROW(Control!$B$4:$B$33)),20)-3,0)),"")</f>
        <v>0</v>
      </c>
      <c r="B31" s="48" t="str" cm="1">
        <f t="array" ref="B31">IFERROR(INDEX(Control!$A$4:$A$33,SMALL(IF(Control!$B$4:$B$33="Sí",ROW(Control!$B$4:$B$33)),20)-3)&amp;IF(INDEX(Configuración!$C$10:$C$39,SMALL(IF(Control!$B$4:$B$33="Sí",ROW(Control!$B$4:$B$33)),20)-3)="Sí"," (solo para Enseñanzas Profesionales)",""),"")</f>
        <v>PERCUSIÓN</v>
      </c>
      <c r="C31" s="49"/>
      <c r="D31" s="49"/>
      <c r="E31" s="49"/>
      <c r="F31" s="49"/>
      <c r="G31" s="49"/>
      <c r="H31" s="49"/>
      <c r="I31" s="49"/>
      <c r="J31" s="49"/>
      <c r="K31" s="49"/>
      <c r="L31" s="49"/>
    </row>
    <row r="32" spans="1:12" ht="22" customHeight="1" x14ac:dyDescent="0.3">
      <c r="A32" s="32" cm="1">
        <f t="array" ref="A32">IFERROR(INDEX(Control!$C$4:$C$33,SMALL(IF(Control!$B$4:$B$33="Sí",ROW(Control!$B$4:$B$33)),21)-3)-INDEX(Control!$D$4:$D$33,SMALL(IF(Control!$B$4:$B$33="Sí",ROW(Control!$B$4:$B$33)),21)-3)+INDEX(Control!$E$4:$E$33,SMALL(IF(Control!$B$4:$B$33="Sí",ROW(Control!$B$4:$B$33)),21)-3)-SUM(INDEX(Control!$F$4:W$33,SMALL(IF(Control!$B$4:$B$33="Sí",ROW(Control!$B$4:$B$33)),21)-3,0)),"")</f>
        <v>0</v>
      </c>
      <c r="B32" s="46" t="str" cm="1">
        <f t="array" ref="B32">IFERROR(INDEX(Control!$A$4:$A$33,SMALL(IF(Control!$B$4:$B$33="Sí",ROW(Control!$B$4:$B$33)),21)-3)&amp;IF(INDEX(Configuración!$C$10:$C$39,SMALL(IF(Control!$B$4:$B$33="Sí",ROW(Control!$B$4:$B$33)),21)-3)="Sí"," (solo para Enseñanzas Profesionales)",""),"")</f>
        <v>PIANO</v>
      </c>
      <c r="C32" s="47"/>
      <c r="D32" s="47"/>
      <c r="E32" s="47"/>
      <c r="F32" s="47"/>
      <c r="G32" s="47"/>
      <c r="H32" s="47"/>
      <c r="I32" s="47"/>
      <c r="J32" s="47"/>
      <c r="K32" s="47"/>
      <c r="L32" s="47"/>
    </row>
    <row r="33" spans="1:12" ht="22" customHeight="1" x14ac:dyDescent="0.3">
      <c r="A33" s="33" cm="1">
        <f t="array" ref="A33">IFERROR(INDEX(Control!$C$4:$C$33,SMALL(IF(Control!$B$4:$B$33="Sí",ROW(Control!$B$4:$B$33)),22)-3)-INDEX(Control!$D$4:$D$33,SMALL(IF(Control!$B$4:$B$33="Sí",ROW(Control!$B$4:$B$33)),22)-3)+INDEX(Control!$E$4:$E$33,SMALL(IF(Control!$B$4:$B$33="Sí",ROW(Control!$B$4:$B$33)),22)-3)-SUM(INDEX(Control!$F$4:W$33,SMALL(IF(Control!$B$4:$B$33="Sí",ROW(Control!$B$4:$B$33)),22)-3,0)),"")</f>
        <v>0</v>
      </c>
      <c r="B33" s="48" t="str" cm="1">
        <f t="array" ref="B33">IFERROR(INDEX(Control!$A$4:$A$33,SMALL(IF(Control!$B$4:$B$33="Sí",ROW(Control!$B$4:$B$33)),22)-3)&amp;IF(INDEX(Configuración!$C$10:$C$39,SMALL(IF(Control!$B$4:$B$33="Sí",ROW(Control!$B$4:$B$33)),22)-3)="Sí"," (solo para Enseñanzas Profesionales)",""),"")</f>
        <v>SAXOFÓN</v>
      </c>
      <c r="C33" s="49"/>
      <c r="D33" s="49"/>
      <c r="E33" s="49"/>
      <c r="F33" s="49"/>
      <c r="G33" s="49"/>
      <c r="H33" s="49"/>
      <c r="I33" s="49"/>
      <c r="J33" s="49"/>
      <c r="K33" s="49"/>
      <c r="L33" s="49"/>
    </row>
    <row r="34" spans="1:12" ht="22" customHeight="1" x14ac:dyDescent="0.3">
      <c r="A34" s="32" cm="1">
        <f t="array" ref="A34">IFERROR(INDEX(Control!$C$4:$C$33,SMALL(IF(Control!$B$4:$B$33="Sí",ROW(Control!$B$4:$B$33)),23)-3)-INDEX(Control!$D$4:$D$33,SMALL(IF(Control!$B$4:$B$33="Sí",ROW(Control!$B$4:$B$33)),23)-3)+INDEX(Control!$E$4:$E$33,SMALL(IF(Control!$B$4:$B$33="Sí",ROW(Control!$B$4:$B$33)),23)-3)-SUM(INDEX(Control!$F$4:W$33,SMALL(IF(Control!$B$4:$B$33="Sí",ROW(Control!$B$4:$B$33)),23)-3,0)),"")</f>
        <v>0</v>
      </c>
      <c r="B34" s="46" t="str" cm="1">
        <f t="array" ref="B34">IFERROR(INDEX(Control!$A$4:$A$33,SMALL(IF(Control!$B$4:$B$33="Sí",ROW(Control!$B$4:$B$33)),23)-3)&amp;IF(INDEX(Configuración!$C$10:$C$39,SMALL(IF(Control!$B$4:$B$33="Sí",ROW(Control!$B$4:$B$33)),23)-3)="Sí"," (solo para Enseñanzas Profesionales)",""),"")</f>
        <v>TROMBÓN</v>
      </c>
      <c r="C34" s="47"/>
      <c r="D34" s="47"/>
      <c r="E34" s="47"/>
      <c r="F34" s="47"/>
      <c r="G34" s="47"/>
      <c r="H34" s="47"/>
      <c r="I34" s="47"/>
      <c r="J34" s="47"/>
      <c r="K34" s="47"/>
      <c r="L34" s="47"/>
    </row>
    <row r="35" spans="1:12" ht="22" customHeight="1" x14ac:dyDescent="0.3">
      <c r="A35" s="33" cm="1">
        <f t="array" ref="A35">IFERROR(INDEX(Control!$C$4:$C$33,SMALL(IF(Control!$B$4:$B$33="Sí",ROW(Control!$B$4:$B$33)),24)-3)-INDEX(Control!$D$4:$D$33,SMALL(IF(Control!$B$4:$B$33="Sí",ROW(Control!$B$4:$B$33)),24)-3)+INDEX(Control!$E$4:$E$33,SMALL(IF(Control!$B$4:$B$33="Sí",ROW(Control!$B$4:$B$33)),24)-3)-SUM(INDEX(Control!$F$4:W$33,SMALL(IF(Control!$B$4:$B$33="Sí",ROW(Control!$B$4:$B$33)),24)-3,0)),"")</f>
        <v>0</v>
      </c>
      <c r="B35" s="48" t="str" cm="1">
        <f t="array" ref="B35">IFERROR(INDEX(Control!$A$4:$A$33,SMALL(IF(Control!$B$4:$B$33="Sí",ROW(Control!$B$4:$B$33)),24)-3)&amp;IF(INDEX(Configuración!$C$10:$C$39,SMALL(IF(Control!$B$4:$B$33="Sí",ROW(Control!$B$4:$B$33)),24)-3)="Sí"," (solo para Enseñanzas Profesionales)",""),"")</f>
        <v>TROMPA</v>
      </c>
      <c r="C35" s="49"/>
      <c r="D35" s="49"/>
      <c r="E35" s="49"/>
      <c r="F35" s="49"/>
      <c r="G35" s="49"/>
      <c r="H35" s="49"/>
      <c r="I35" s="49"/>
      <c r="J35" s="49"/>
      <c r="K35" s="49"/>
      <c r="L35" s="49"/>
    </row>
    <row r="36" spans="1:12" ht="22" customHeight="1" x14ac:dyDescent="0.3">
      <c r="A36" s="32" cm="1">
        <f t="array" ref="A36">IFERROR(INDEX(Control!$C$4:$C$33,SMALL(IF(Control!$B$4:$B$33="Sí",ROW(Control!$B$4:$B$33)),25)-3)-INDEX(Control!$D$4:$D$33,SMALL(IF(Control!$B$4:$B$33="Sí",ROW(Control!$B$4:$B$33)),25)-3)+INDEX(Control!$E$4:$E$33,SMALL(IF(Control!$B$4:$B$33="Sí",ROW(Control!$B$4:$B$33)),25)-3)-SUM(INDEX(Control!$F$4:W$33,SMALL(IF(Control!$B$4:$B$33="Sí",ROW(Control!$B$4:$B$33)),25)-3,0)),"")</f>
        <v>0</v>
      </c>
      <c r="B36" s="46" t="str" cm="1">
        <f t="array" ref="B36">IFERROR(INDEX(Control!$A$4:$A$33,SMALL(IF(Control!$B$4:$B$33="Sí",ROW(Control!$B$4:$B$33)),25)-3)&amp;IF(INDEX(Configuración!$C$10:$C$39,SMALL(IF(Control!$B$4:$B$33="Sí",ROW(Control!$B$4:$B$33)),25)-3)="Sí"," (solo para Enseñanzas Profesionales)",""),"")</f>
        <v>TROMPETA</v>
      </c>
      <c r="C36" s="47"/>
      <c r="D36" s="47"/>
      <c r="E36" s="47"/>
      <c r="F36" s="47"/>
      <c r="G36" s="47"/>
      <c r="H36" s="47"/>
      <c r="I36" s="47"/>
      <c r="J36" s="47"/>
      <c r="K36" s="47"/>
      <c r="L36" s="47"/>
    </row>
    <row r="37" spans="1:12" ht="22" customHeight="1" x14ac:dyDescent="0.3">
      <c r="A37" s="33" cm="1">
        <f t="array" ref="A37">IFERROR(INDEX(Control!$C$4:$C$33,SMALL(IF(Control!$B$4:$B$33="Sí",ROW(Control!$B$4:$B$33)),26)-3)-INDEX(Control!$D$4:$D$33,SMALL(IF(Control!$B$4:$B$33="Sí",ROW(Control!$B$4:$B$33)),26)-3)+INDEX(Control!$E$4:$E$33,SMALL(IF(Control!$B$4:$B$33="Sí",ROW(Control!$B$4:$B$33)),26)-3)-SUM(INDEX(Control!$F$4:W$33,SMALL(IF(Control!$B$4:$B$33="Sí",ROW(Control!$B$4:$B$33)),26)-3,0)),"")</f>
        <v>0</v>
      </c>
      <c r="B37" s="48" t="str" cm="1">
        <f t="array" ref="B37">IFERROR(INDEX(Control!$A$4:$A$33,SMALL(IF(Control!$B$4:$B$33="Sí",ROW(Control!$B$4:$B$33)),26)-3)&amp;IF(INDEX(Configuración!$C$10:$C$39,SMALL(IF(Control!$B$4:$B$33="Sí",ROW(Control!$B$4:$B$33)),26)-3)="Sí"," (solo para Enseñanzas Profesionales)",""),"")</f>
        <v>TUBA</v>
      </c>
      <c r="C37" s="49"/>
      <c r="D37" s="49"/>
      <c r="E37" s="49"/>
      <c r="F37" s="49"/>
      <c r="G37" s="49"/>
      <c r="H37" s="49"/>
      <c r="I37" s="49"/>
      <c r="J37" s="49"/>
      <c r="K37" s="49"/>
      <c r="L37" s="49"/>
    </row>
    <row r="38" spans="1:12" ht="22" customHeight="1" x14ac:dyDescent="0.3">
      <c r="A38" s="32" cm="1">
        <f t="array" ref="A38">IFERROR(INDEX(Control!$C$4:$C$33,SMALL(IF(Control!$B$4:$B$33="Sí",ROW(Control!$B$4:$B$33)),27)-3)-INDEX(Control!$D$4:$D$33,SMALL(IF(Control!$B$4:$B$33="Sí",ROW(Control!$B$4:$B$33)),27)-3)+INDEX(Control!$E$4:$E$33,SMALL(IF(Control!$B$4:$B$33="Sí",ROW(Control!$B$4:$B$33)),27)-3)-SUM(INDEX(Control!$F$4:W$33,SMALL(IF(Control!$B$4:$B$33="Sí",ROW(Control!$B$4:$B$33)),27)-3,0)),"")</f>
        <v>0</v>
      </c>
      <c r="B38" s="46" t="str" cm="1">
        <f t="array" ref="B38">IFERROR(INDEX(Control!$A$4:$A$33,SMALL(IF(Control!$B$4:$B$33="Sí",ROW(Control!$B$4:$B$33)),27)-3)&amp;IF(INDEX(Configuración!$C$10:$C$39,SMALL(IF(Control!$B$4:$B$33="Sí",ROW(Control!$B$4:$B$33)),27)-3)="Sí"," (solo para Enseñanzas Profesionales)",""),"")</f>
        <v>VIOLA</v>
      </c>
      <c r="C38" s="47"/>
      <c r="D38" s="47"/>
      <c r="E38" s="47"/>
      <c r="F38" s="47"/>
      <c r="G38" s="47"/>
      <c r="H38" s="47"/>
      <c r="I38" s="47"/>
      <c r="J38" s="47"/>
      <c r="K38" s="47"/>
      <c r="L38" s="47"/>
    </row>
    <row r="39" spans="1:12" ht="22" customHeight="1" x14ac:dyDescent="0.3">
      <c r="A39" s="33" cm="1">
        <f t="array" ref="A39">IFERROR(INDEX(Control!$C$4:$C$33,SMALL(IF(Control!$B$4:$B$33="Sí",ROW(Control!$B$4:$B$33)),28)-3)-INDEX(Control!$D$4:$D$33,SMALL(IF(Control!$B$4:$B$33="Sí",ROW(Control!$B$4:$B$33)),28)-3)+INDEX(Control!$E$4:$E$33,SMALL(IF(Control!$B$4:$B$33="Sí",ROW(Control!$B$4:$B$33)),28)-3)-SUM(INDEX(Control!$F$4:W$33,SMALL(IF(Control!$B$4:$B$33="Sí",ROW(Control!$B$4:$B$33)),28)-3,0)),"")</f>
        <v>0</v>
      </c>
      <c r="B39" s="48" t="str" cm="1">
        <f t="array" ref="B39">IFERROR(INDEX(Control!$A$4:$A$33,SMALL(IF(Control!$B$4:$B$33="Sí",ROW(Control!$B$4:$B$33)),28)-3)&amp;IF(INDEX(Configuración!$C$10:$C$39,SMALL(IF(Control!$B$4:$B$33="Sí",ROW(Control!$B$4:$B$33)),28)-3)="Sí"," (solo para Enseñanzas Profesionales)",""),"")</f>
        <v>VIOLA DA GAMBA</v>
      </c>
      <c r="C39" s="49"/>
      <c r="D39" s="49"/>
      <c r="E39" s="49"/>
      <c r="F39" s="49"/>
      <c r="G39" s="49"/>
      <c r="H39" s="49"/>
      <c r="I39" s="49"/>
      <c r="J39" s="49"/>
      <c r="K39" s="49"/>
      <c r="L39" s="49"/>
    </row>
    <row r="40" spans="1:12" ht="22" customHeight="1" x14ac:dyDescent="0.3">
      <c r="A40" s="32" cm="1">
        <f t="array" ref="A40">IFERROR(INDEX(Control!$C$4:$C$33,SMALL(IF(Control!$B$4:$B$33="Sí",ROW(Control!$B$4:$B$33)),29)-3)-INDEX(Control!$D$4:$D$33,SMALL(IF(Control!$B$4:$B$33="Sí",ROW(Control!$B$4:$B$33)),29)-3)+INDEX(Control!$E$4:$E$33,SMALL(IF(Control!$B$4:$B$33="Sí",ROW(Control!$B$4:$B$33)),29)-3)-SUM(INDEX(Control!$F$4:W$33,SMALL(IF(Control!$B$4:$B$33="Sí",ROW(Control!$B$4:$B$33)),29)-3,0)),"")</f>
        <v>0</v>
      </c>
      <c r="B40" s="46" t="str" cm="1">
        <f t="array" ref="B40">IFERROR(INDEX(Control!$A$4:$A$33,SMALL(IF(Control!$B$4:$B$33="Sí",ROW(Control!$B$4:$B$33)),29)-3)&amp;IF(INDEX(Configuración!$C$10:$C$39,SMALL(IF(Control!$B$4:$B$33="Sí",ROW(Control!$B$4:$B$33)),29)-3)="Sí"," (solo para Enseñanzas Profesionales)",""),"")</f>
        <v>VIOLÍN</v>
      </c>
      <c r="C40" s="47"/>
      <c r="D40" s="47"/>
      <c r="E40" s="47"/>
      <c r="F40" s="47"/>
      <c r="G40" s="47"/>
      <c r="H40" s="47"/>
      <c r="I40" s="47"/>
      <c r="J40" s="47"/>
      <c r="K40" s="47"/>
      <c r="L40" s="47"/>
    </row>
    <row r="41" spans="1:12" ht="22" customHeight="1" thickBot="1" x14ac:dyDescent="0.35">
      <c r="A41" s="43" cm="1">
        <f t="array" ref="A41">IFERROR(INDEX(Control!$C$4:$C$33,SMALL(IF(Control!$B$4:$B$33="Sí",ROW(Control!$B$4:$B$33)),30)-3)-INDEX(Control!$D$4:$D$33,SMALL(IF(Control!$B$4:$B$33="Sí",ROW(Control!$B$4:$B$33)),30)-3)+INDEX(Control!$E$4:$E$33,SMALL(IF(Control!$B$4:$B$33="Sí",ROW(Control!$B$4:$B$33)),30)-3)-SUM(INDEX(Control!$F$4:W$33,SMALL(IF(Control!$B$4:$B$33="Sí",ROW(Control!$B$4:$B$33)),30)-3,0)),"")</f>
        <v>0</v>
      </c>
      <c r="B41" s="62" t="str" cm="1">
        <f t="array" ref="B41">IFERROR(INDEX(Control!$A$4:$A$33,SMALL(IF(Control!$B$4:$B$33="Sí",ROW(Control!$B$4:$B$33)),30)-3)&amp;IF(INDEX(Configuración!$C$10:$C$39,SMALL(IF(Control!$B$4:$B$33="Sí",ROW(Control!$B$4:$B$33)),30)-3)="Sí"," (solo para Enseñanzas Profesionales)",""),"")</f>
        <v>VIOLONCHELO</v>
      </c>
      <c r="C41" s="63"/>
      <c r="D41" s="63"/>
      <c r="E41" s="63"/>
      <c r="F41" s="63"/>
      <c r="G41" s="63"/>
      <c r="H41" s="63"/>
      <c r="I41" s="63"/>
      <c r="J41" s="63"/>
      <c r="K41" s="63"/>
      <c r="L41" s="63"/>
    </row>
    <row r="42" spans="1:12" ht="30" customHeight="1" thickTop="1" x14ac:dyDescent="0.3">
      <c r="A42" s="44">
        <f>SUM(A12:A41)</f>
        <v>0</v>
      </c>
      <c r="B42" s="45" t="s">
        <v>189</v>
      </c>
      <c r="C42" s="45"/>
      <c r="D42" s="45"/>
      <c r="E42" s="45"/>
      <c r="F42" s="45"/>
      <c r="G42" s="45"/>
      <c r="H42" s="45"/>
      <c r="I42" s="45"/>
      <c r="J42" s="45"/>
      <c r="K42" s="45"/>
      <c r="L42" s="45"/>
    </row>
    <row r="43" spans="1:12" ht="20" customHeight="1" x14ac:dyDescent="0.2">
      <c r="A43" s="60" t="s">
        <v>114</v>
      </c>
      <c r="B43" s="61"/>
      <c r="C43" s="61"/>
      <c r="D43" s="61"/>
      <c r="E43" s="61"/>
      <c r="F43" s="61"/>
      <c r="G43" s="61"/>
      <c r="H43" s="61"/>
      <c r="I43" s="61"/>
      <c r="J43" s="61"/>
      <c r="K43" s="61"/>
      <c r="L43" s="61"/>
    </row>
    <row r="44" spans="1:12" ht="14" customHeight="1" x14ac:dyDescent="0.2">
      <c r="A44" s="29" t="s">
        <v>68</v>
      </c>
      <c r="B44" s="57" t="s">
        <v>42</v>
      </c>
      <c r="C44" s="57"/>
      <c r="D44" s="57"/>
      <c r="E44" s="57"/>
      <c r="F44" s="57"/>
      <c r="G44" s="29" t="s">
        <v>80</v>
      </c>
      <c r="H44" s="57" t="s">
        <v>53</v>
      </c>
      <c r="I44" s="57"/>
      <c r="J44" s="57"/>
      <c r="K44" s="57"/>
      <c r="L44" s="57"/>
    </row>
    <row r="45" spans="1:12" ht="14" customHeight="1" x14ac:dyDescent="0.2">
      <c r="A45" s="29" t="s">
        <v>69</v>
      </c>
      <c r="B45" s="57" t="s">
        <v>43</v>
      </c>
      <c r="C45" s="57"/>
      <c r="D45" s="57"/>
      <c r="E45" s="57"/>
      <c r="F45" s="57"/>
      <c r="G45" s="29" t="s">
        <v>81</v>
      </c>
      <c r="H45" s="57" t="s">
        <v>54</v>
      </c>
      <c r="I45" s="57"/>
      <c r="J45" s="57"/>
      <c r="K45" s="57"/>
      <c r="L45" s="57"/>
    </row>
    <row r="46" spans="1:12" ht="14" customHeight="1" x14ac:dyDescent="0.2">
      <c r="A46" s="29" t="s">
        <v>70</v>
      </c>
      <c r="B46" s="57" t="s">
        <v>44</v>
      </c>
      <c r="C46" s="57"/>
      <c r="D46" s="57"/>
      <c r="E46" s="57"/>
      <c r="F46" s="57"/>
      <c r="G46" s="29" t="s">
        <v>82</v>
      </c>
      <c r="H46" s="57" t="s">
        <v>55</v>
      </c>
      <c r="I46" s="57"/>
      <c r="J46" s="57"/>
      <c r="K46" s="57"/>
      <c r="L46" s="57"/>
    </row>
    <row r="47" spans="1:12" ht="14" customHeight="1" x14ac:dyDescent="0.2">
      <c r="A47" s="29" t="s">
        <v>71</v>
      </c>
      <c r="B47" s="57" t="s">
        <v>45</v>
      </c>
      <c r="C47" s="57"/>
      <c r="D47" s="57"/>
      <c r="E47" s="57"/>
      <c r="F47" s="57"/>
      <c r="G47" s="29" t="s">
        <v>83</v>
      </c>
      <c r="H47" s="57" t="s">
        <v>56</v>
      </c>
      <c r="I47" s="57"/>
      <c r="J47" s="57"/>
      <c r="K47" s="57"/>
      <c r="L47" s="57"/>
    </row>
    <row r="48" spans="1:12" ht="14" customHeight="1" x14ac:dyDescent="0.2">
      <c r="A48" s="29" t="s">
        <v>72</v>
      </c>
      <c r="B48" s="57" t="s">
        <v>194</v>
      </c>
      <c r="C48" s="57"/>
      <c r="D48" s="57"/>
      <c r="E48" s="57"/>
      <c r="F48" s="57"/>
      <c r="G48" s="29" t="s">
        <v>84</v>
      </c>
      <c r="H48" s="57" t="s">
        <v>57</v>
      </c>
      <c r="I48" s="57"/>
      <c r="J48" s="57"/>
      <c r="K48" s="57"/>
      <c r="L48" s="57"/>
    </row>
    <row r="49" spans="1:12" ht="14" customHeight="1" x14ac:dyDescent="0.2">
      <c r="A49" s="29" t="s">
        <v>73</v>
      </c>
      <c r="B49" s="57" t="s">
        <v>46</v>
      </c>
      <c r="C49" s="57"/>
      <c r="D49" s="57"/>
      <c r="E49" s="57"/>
      <c r="F49" s="57"/>
      <c r="G49" s="29" t="s">
        <v>85</v>
      </c>
      <c r="H49" s="57" t="s">
        <v>58</v>
      </c>
      <c r="I49" s="57"/>
      <c r="J49" s="57"/>
      <c r="K49" s="57"/>
      <c r="L49" s="57"/>
    </row>
    <row r="50" spans="1:12" ht="14" customHeight="1" x14ac:dyDescent="0.2">
      <c r="A50" s="29" t="s">
        <v>74</v>
      </c>
      <c r="B50" s="57" t="s">
        <v>47</v>
      </c>
      <c r="C50" s="57"/>
      <c r="D50" s="57"/>
      <c r="E50" s="57"/>
      <c r="F50" s="57"/>
      <c r="G50" s="28" t="s">
        <v>86</v>
      </c>
      <c r="H50" s="58" t="s">
        <v>59</v>
      </c>
      <c r="I50" s="57"/>
      <c r="J50" s="57"/>
      <c r="K50" s="57"/>
      <c r="L50" s="57"/>
    </row>
    <row r="51" spans="1:12" ht="14" customHeight="1" x14ac:dyDescent="0.2">
      <c r="A51" s="29" t="s">
        <v>75</v>
      </c>
      <c r="B51" s="57" t="s">
        <v>48</v>
      </c>
      <c r="C51" s="57"/>
      <c r="D51" s="57"/>
      <c r="E51" s="57"/>
      <c r="F51" s="57"/>
      <c r="G51" s="29" t="s">
        <v>87</v>
      </c>
      <c r="H51" s="57" t="s">
        <v>60</v>
      </c>
      <c r="I51" s="57"/>
      <c r="J51" s="57"/>
      <c r="K51" s="57"/>
      <c r="L51" s="57"/>
    </row>
    <row r="52" spans="1:12" ht="14" customHeight="1" x14ac:dyDescent="0.2">
      <c r="A52" s="29" t="s">
        <v>76</v>
      </c>
      <c r="B52" s="57" t="s">
        <v>49</v>
      </c>
      <c r="C52" s="57"/>
      <c r="D52" s="57"/>
      <c r="E52" s="57"/>
      <c r="F52" s="57"/>
      <c r="G52" s="29" t="s">
        <v>88</v>
      </c>
      <c r="H52" s="57" t="s">
        <v>61</v>
      </c>
      <c r="I52" s="57"/>
      <c r="J52" s="57"/>
      <c r="K52" s="57"/>
      <c r="L52" s="57"/>
    </row>
    <row r="53" spans="1:12" ht="14" customHeight="1" x14ac:dyDescent="0.2">
      <c r="A53" s="29" t="s">
        <v>77</v>
      </c>
      <c r="B53" s="57" t="s">
        <v>50</v>
      </c>
      <c r="C53" s="57"/>
      <c r="D53" s="57"/>
      <c r="E53" s="57"/>
      <c r="F53" s="57"/>
      <c r="G53" s="29" t="s">
        <v>89</v>
      </c>
      <c r="H53" s="57" t="s">
        <v>62</v>
      </c>
      <c r="I53" s="57"/>
      <c r="J53" s="57"/>
      <c r="K53" s="57"/>
      <c r="L53" s="57"/>
    </row>
    <row r="54" spans="1:12" ht="14" customHeight="1" x14ac:dyDescent="0.2">
      <c r="A54" s="29" t="s">
        <v>78</v>
      </c>
      <c r="B54" s="57" t="s">
        <v>51</v>
      </c>
      <c r="C54" s="57"/>
      <c r="D54" s="57"/>
      <c r="E54" s="57"/>
      <c r="F54" s="57"/>
      <c r="G54" s="29" t="s">
        <v>90</v>
      </c>
      <c r="H54" s="57" t="s">
        <v>63</v>
      </c>
      <c r="I54" s="57"/>
      <c r="J54" s="57"/>
      <c r="K54" s="57"/>
      <c r="L54" s="57"/>
    </row>
    <row r="55" spans="1:12" ht="14" customHeight="1" x14ac:dyDescent="0.2">
      <c r="A55" s="29" t="s">
        <v>79</v>
      </c>
      <c r="B55" s="57" t="s">
        <v>52</v>
      </c>
      <c r="C55" s="57"/>
      <c r="D55" s="57"/>
      <c r="E55" s="57"/>
      <c r="F55" s="57"/>
      <c r="G55" s="30"/>
      <c r="H55" s="30"/>
      <c r="I55" s="30"/>
      <c r="J55" s="30"/>
      <c r="K55" s="30"/>
      <c r="L55" s="30"/>
    </row>
  </sheetData>
  <sheetProtection sheet="1" objects="1" scenarios="1"/>
  <mergeCells count="62">
    <mergeCell ref="H52:L52"/>
    <mergeCell ref="H53:L53"/>
    <mergeCell ref="H54:L54"/>
    <mergeCell ref="B11:L11"/>
    <mergeCell ref="B12:L12"/>
    <mergeCell ref="B13:L13"/>
    <mergeCell ref="B14:L14"/>
    <mergeCell ref="B15:L15"/>
    <mergeCell ref="B16:L16"/>
    <mergeCell ref="B17:L17"/>
    <mergeCell ref="B54:F54"/>
    <mergeCell ref="A43:L43"/>
    <mergeCell ref="B45:F45"/>
    <mergeCell ref="B46:F46"/>
    <mergeCell ref="B47:F47"/>
    <mergeCell ref="B41:L41"/>
    <mergeCell ref="B55:F55"/>
    <mergeCell ref="H44:L44"/>
    <mergeCell ref="H45:L45"/>
    <mergeCell ref="H46:L46"/>
    <mergeCell ref="H47:L47"/>
    <mergeCell ref="H48:L48"/>
    <mergeCell ref="H49:L49"/>
    <mergeCell ref="H50:L50"/>
    <mergeCell ref="H51:L51"/>
    <mergeCell ref="B48:F48"/>
    <mergeCell ref="B49:F49"/>
    <mergeCell ref="B50:F50"/>
    <mergeCell ref="B51:F51"/>
    <mergeCell ref="B52:F52"/>
    <mergeCell ref="B53:F53"/>
    <mergeCell ref="B44:F44"/>
    <mergeCell ref="A9:L9"/>
    <mergeCell ref="B39:L39"/>
    <mergeCell ref="B40:L40"/>
    <mergeCell ref="B29:L29"/>
    <mergeCell ref="B30:L30"/>
    <mergeCell ref="B31:L31"/>
    <mergeCell ref="B32:L32"/>
    <mergeCell ref="B38:L38"/>
    <mergeCell ref="B22:L22"/>
    <mergeCell ref="B23:L23"/>
    <mergeCell ref="B24:L24"/>
    <mergeCell ref="B25:L25"/>
    <mergeCell ref="B26:L26"/>
    <mergeCell ref="B27:L27"/>
    <mergeCell ref="B28:L28"/>
    <mergeCell ref="B33:L33"/>
    <mergeCell ref="A1:L1"/>
    <mergeCell ref="A2:L2"/>
    <mergeCell ref="A3:L3"/>
    <mergeCell ref="A4:L4"/>
    <mergeCell ref="A6:L6"/>
    <mergeCell ref="B42:L42"/>
    <mergeCell ref="B18:L18"/>
    <mergeCell ref="B19:L19"/>
    <mergeCell ref="B20:L20"/>
    <mergeCell ref="B21:L21"/>
    <mergeCell ref="B34:L34"/>
    <mergeCell ref="B35:L35"/>
    <mergeCell ref="B36:L36"/>
    <mergeCell ref="B37:L37"/>
  </mergeCells>
  <conditionalFormatting sqref="A12:L41">
    <cfRule type="expression" dxfId="4" priority="1">
      <formula>$B12=""</formula>
    </cfRule>
  </conditionalFormatting>
  <pageMargins left="0.19685039375000002" right="0.19685039375000002" top="0.19685039375000002" bottom="0.19685039375000002" header="0.19685039375000002" footer="0.19685039375000002"/>
  <pageSetup paperSize="9" scale="62" orientation="portrait" horizontalDpi="0" verticalDpi="0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CF6B809-1A92-5647-A704-318638B8D2FB}">
  <sheetPr>
    <pageSetUpPr fitToPage="1"/>
  </sheetPr>
  <dimension ref="A1:L55"/>
  <sheetViews>
    <sheetView topLeftCell="A3" workbookViewId="0">
      <selection activeCell="A4" sqref="A4:L4"/>
    </sheetView>
  </sheetViews>
  <sheetFormatPr baseColWidth="10" defaultRowHeight="16" x14ac:dyDescent="0.2"/>
  <cols>
    <col min="1" max="1" width="20" customWidth="1"/>
    <col min="2" max="12" width="10" customWidth="1"/>
  </cols>
  <sheetData>
    <row r="1" spans="1:12" ht="60" customHeight="1" x14ac:dyDescent="0.2">
      <c r="A1" s="50" t="s">
        <v>66</v>
      </c>
      <c r="B1" s="51"/>
      <c r="C1" s="51"/>
      <c r="D1" s="51"/>
      <c r="E1" s="51"/>
      <c r="F1" s="51"/>
      <c r="G1" s="51"/>
      <c r="H1" s="51"/>
      <c r="I1" s="51"/>
      <c r="J1" s="51"/>
      <c r="K1" s="51"/>
      <c r="L1" s="51"/>
    </row>
    <row r="2" spans="1:12" ht="42" customHeight="1" x14ac:dyDescent="0.4">
      <c r="A2" s="52">
        <f>Configuración!B3</f>
        <v>0</v>
      </c>
      <c r="B2" s="51"/>
      <c r="C2" s="51"/>
      <c r="D2" s="51"/>
      <c r="E2" s="51"/>
      <c r="F2" s="51"/>
      <c r="G2" s="51"/>
      <c r="H2" s="51"/>
      <c r="I2" s="51"/>
      <c r="J2" s="51"/>
      <c r="K2" s="51"/>
      <c r="L2" s="51"/>
    </row>
    <row r="3" spans="1:12" ht="24" customHeight="1" x14ac:dyDescent="0.25">
      <c r="A3" s="53" t="str">
        <f>"Curso académico: "&amp;Configuración!B4</f>
        <v xml:space="preserve">Curso académico: </v>
      </c>
      <c r="B3" s="51"/>
      <c r="C3" s="51"/>
      <c r="D3" s="51"/>
      <c r="E3" s="51"/>
      <c r="F3" s="51"/>
      <c r="G3" s="51"/>
      <c r="H3" s="51"/>
      <c r="I3" s="51"/>
      <c r="J3" s="51"/>
      <c r="K3" s="51"/>
      <c r="L3" s="51"/>
    </row>
    <row r="4" spans="1:12" ht="34" customHeight="1" x14ac:dyDescent="0.3">
      <c r="A4" s="54" t="s">
        <v>135</v>
      </c>
      <c r="B4" s="51"/>
      <c r="C4" s="51"/>
      <c r="D4" s="51"/>
      <c r="E4" s="51"/>
      <c r="F4" s="51"/>
      <c r="G4" s="51"/>
      <c r="H4" s="51"/>
      <c r="I4" s="51"/>
      <c r="J4" s="51"/>
      <c r="K4" s="51"/>
      <c r="L4" s="51"/>
    </row>
    <row r="5" spans="1:12" ht="6" customHeight="1" x14ac:dyDescent="0.2"/>
    <row r="6" spans="1:12" ht="22" customHeight="1" thickBot="1" x14ac:dyDescent="0.25">
      <c r="A6" s="55" t="s">
        <v>67</v>
      </c>
      <c r="B6" s="51"/>
      <c r="C6" s="51"/>
      <c r="D6" s="51"/>
      <c r="E6" s="51"/>
      <c r="F6" s="51"/>
      <c r="G6" s="51"/>
      <c r="H6" s="51"/>
      <c r="I6" s="51"/>
      <c r="J6" s="51"/>
      <c r="K6" s="51"/>
      <c r="L6" s="51"/>
    </row>
    <row r="7" spans="1:12" ht="22" customHeight="1" thickBot="1" x14ac:dyDescent="0.25">
      <c r="A7" s="21" t="s">
        <v>68</v>
      </c>
      <c r="B7" s="21" t="s">
        <v>69</v>
      </c>
      <c r="C7" s="21" t="s">
        <v>70</v>
      </c>
      <c r="D7" s="21" t="s">
        <v>71</v>
      </c>
      <c r="E7" s="21" t="s">
        <v>72</v>
      </c>
      <c r="F7" s="21" t="s">
        <v>73</v>
      </c>
      <c r="G7" s="21" t="s">
        <v>74</v>
      </c>
      <c r="H7" s="21" t="s">
        <v>75</v>
      </c>
      <c r="I7" s="21" t="s">
        <v>76</v>
      </c>
      <c r="J7" s="21" t="s">
        <v>77</v>
      </c>
      <c r="K7" s="21" t="s">
        <v>78</v>
      </c>
      <c r="L7" s="24" t="s">
        <v>79</v>
      </c>
    </row>
    <row r="8" spans="1:12" ht="22" customHeight="1" thickBot="1" x14ac:dyDescent="0.25">
      <c r="A8" s="22" t="s">
        <v>80</v>
      </c>
      <c r="B8" s="22" t="s">
        <v>81</v>
      </c>
      <c r="C8" s="22" t="s">
        <v>82</v>
      </c>
      <c r="D8" s="22" t="s">
        <v>83</v>
      </c>
      <c r="E8" s="22" t="s">
        <v>84</v>
      </c>
      <c r="F8" s="22" t="s">
        <v>85</v>
      </c>
      <c r="G8" s="22" t="s">
        <v>86</v>
      </c>
      <c r="H8" s="16" t="s">
        <v>87</v>
      </c>
      <c r="I8" s="17" t="s">
        <v>88</v>
      </c>
      <c r="J8" s="17" t="s">
        <v>89</v>
      </c>
      <c r="K8" s="17" t="s">
        <v>90</v>
      </c>
      <c r="L8" s="20"/>
    </row>
    <row r="9" spans="1:12" ht="20" customHeight="1" x14ac:dyDescent="0.2">
      <c r="A9" s="56" t="s">
        <v>109</v>
      </c>
      <c r="B9" s="51"/>
      <c r="C9" s="51"/>
      <c r="D9" s="51"/>
      <c r="E9" s="51"/>
      <c r="F9" s="51"/>
      <c r="G9" s="51"/>
      <c r="H9" s="51"/>
      <c r="I9" s="51"/>
      <c r="J9" s="51"/>
      <c r="K9" s="51"/>
      <c r="L9" s="51"/>
    </row>
    <row r="10" spans="1:12" ht="6" customHeight="1" x14ac:dyDescent="0.2"/>
    <row r="11" spans="1:12" ht="26" customHeight="1" x14ac:dyDescent="0.25">
      <c r="A11" s="31" t="s">
        <v>92</v>
      </c>
      <c r="B11" s="59" t="s">
        <v>4</v>
      </c>
      <c r="C11" s="59"/>
      <c r="D11" s="59"/>
      <c r="E11" s="59"/>
      <c r="F11" s="59"/>
      <c r="G11" s="59"/>
      <c r="H11" s="59"/>
      <c r="I11" s="59"/>
      <c r="J11" s="59"/>
      <c r="K11" s="59"/>
      <c r="L11" s="59"/>
    </row>
    <row r="12" spans="1:12" ht="22" customHeight="1" x14ac:dyDescent="0.3">
      <c r="A12" s="32" cm="1">
        <f t="array" ref="A12">IFERROR(INDEX(Control!$C$4:$C$33,SMALL(IF(Control!$B$4:$B$33="Sí",ROW(Control!$B$4:$B$33)),1)-3)-INDEX(Control!$D$4:$D$33,SMALL(IF(Control!$B$4:$B$33="Sí",ROW(Control!$B$4:$B$33)),1)-3)+INDEX(Control!$E$4:$E$33,SMALL(IF(Control!$B$4:$B$33="Sí",ROW(Control!$B$4:$B$33)),1)-3)-SUM(INDEX(Control!$F$4:X$33,SMALL(IF(Control!$B$4:$B$33="Sí",ROW(Control!$B$4:$B$33)),1)-3,0)),"")</f>
        <v>0</v>
      </c>
      <c r="B12" s="46" t="str" cm="1">
        <f t="array" ref="B12">IFERROR(INDEX(Control!$A$4:$A$33,SMALL(IF(Control!$B$4:$B$33="Sí",ROW(Control!$B$4:$B$33)),1)-3)&amp;IF(INDEX(Configuración!$C$10:$C$39,SMALL(IF(Control!$B$4:$B$33="Sí",ROW(Control!$B$4:$B$33)),1)-3)="Sí"," (solo para Enseñanzas Profesionales)",""),"")</f>
        <v>ACORDEÓN</v>
      </c>
      <c r="C12" s="47"/>
      <c r="D12" s="47"/>
      <c r="E12" s="47"/>
      <c r="F12" s="47"/>
      <c r="G12" s="47"/>
      <c r="H12" s="47"/>
      <c r="I12" s="47"/>
      <c r="J12" s="47"/>
      <c r="K12" s="47"/>
      <c r="L12" s="47"/>
    </row>
    <row r="13" spans="1:12" ht="22" customHeight="1" x14ac:dyDescent="0.3">
      <c r="A13" s="33" cm="1">
        <f t="array" ref="A13">IFERROR(INDEX(Control!$C$4:$C$33,SMALL(IF(Control!$B$4:$B$33="Sí",ROW(Control!$B$4:$B$33)),2)-3)-INDEX(Control!$D$4:$D$33,SMALL(IF(Control!$B$4:$B$33="Sí",ROW(Control!$B$4:$B$33)),2)-3)+INDEX(Control!$E$4:$E$33,SMALL(IF(Control!$B$4:$B$33="Sí",ROW(Control!$B$4:$B$33)),2)-3)-SUM(INDEX(Control!$F$4:X$33,SMALL(IF(Control!$B$4:$B$33="Sí",ROW(Control!$B$4:$B$33)),2)-3,0)),"")</f>
        <v>0</v>
      </c>
      <c r="B13" s="48" t="str" cm="1">
        <f t="array" ref="B13">IFERROR(INDEX(Control!$A$4:$A$33,SMALL(IF(Control!$B$4:$B$33="Sí",ROW(Control!$B$4:$B$33)),2)-3)&amp;IF(INDEX(Configuración!$C$10:$C$39,SMALL(IF(Control!$B$4:$B$33="Sí",ROW(Control!$B$4:$B$33)),2)-3)="Sí"," (solo para Enseñanzas Profesionales)",""),"")</f>
        <v>ARPA</v>
      </c>
      <c r="C13" s="49"/>
      <c r="D13" s="49"/>
      <c r="E13" s="49"/>
      <c r="F13" s="49"/>
      <c r="G13" s="49"/>
      <c r="H13" s="49"/>
      <c r="I13" s="49"/>
      <c r="J13" s="49"/>
      <c r="K13" s="49"/>
      <c r="L13" s="49"/>
    </row>
    <row r="14" spans="1:12" ht="22" customHeight="1" x14ac:dyDescent="0.3">
      <c r="A14" s="32" cm="1">
        <f t="array" ref="A14">IFERROR(INDEX(Control!$C$4:$C$33,SMALL(IF(Control!$B$4:$B$33="Sí",ROW(Control!$B$4:$B$33)),3)-3)-INDEX(Control!$D$4:$D$33,SMALL(IF(Control!$B$4:$B$33="Sí",ROW(Control!$B$4:$B$33)),3)-3)+INDEX(Control!$E$4:$E$33,SMALL(IF(Control!$B$4:$B$33="Sí",ROW(Control!$B$4:$B$33)),3)-3)-SUM(INDEX(Control!$F$4:X$33,SMALL(IF(Control!$B$4:$B$33="Sí",ROW(Control!$B$4:$B$33)),3)-3,0)),"")</f>
        <v>0</v>
      </c>
      <c r="B14" s="46" t="str" cm="1">
        <f t="array" ref="B14">IFERROR(INDEX(Control!$A$4:$A$33,SMALL(IF(Control!$B$4:$B$33="Sí",ROW(Control!$B$4:$B$33)),3)-3)&amp;IF(INDEX(Configuración!$C$10:$C$39,SMALL(IF(Control!$B$4:$B$33="Sí",ROW(Control!$B$4:$B$33)),3)-3)="Sí"," (solo para Enseñanzas Profesionales)",""),"")</f>
        <v>BAJO ELÉCTRICO</v>
      </c>
      <c r="C14" s="47"/>
      <c r="D14" s="47"/>
      <c r="E14" s="47"/>
      <c r="F14" s="47"/>
      <c r="G14" s="47"/>
      <c r="H14" s="47"/>
      <c r="I14" s="47"/>
      <c r="J14" s="47"/>
      <c r="K14" s="47"/>
      <c r="L14" s="47"/>
    </row>
    <row r="15" spans="1:12" ht="22" customHeight="1" x14ac:dyDescent="0.3">
      <c r="A15" s="33" cm="1">
        <f t="array" ref="A15">IFERROR(INDEX(Control!$C$4:$C$33,SMALL(IF(Control!$B$4:$B$33="Sí",ROW(Control!$B$4:$B$33)),4)-3)-INDEX(Control!$D$4:$D$33,SMALL(IF(Control!$B$4:$B$33="Sí",ROW(Control!$B$4:$B$33)),4)-3)+INDEX(Control!$E$4:$E$33,SMALL(IF(Control!$B$4:$B$33="Sí",ROW(Control!$B$4:$B$33)),4)-3)-SUM(INDEX(Control!$F$4:X$33,SMALL(IF(Control!$B$4:$B$33="Sí",ROW(Control!$B$4:$B$33)),4)-3,0)),"")</f>
        <v>0</v>
      </c>
      <c r="B15" s="48" t="str" cm="1">
        <f t="array" ref="B15">IFERROR(INDEX(Control!$A$4:$A$33,SMALL(IF(Control!$B$4:$B$33="Sí",ROW(Control!$B$4:$B$33)),4)-3)&amp;IF(INDEX(Configuración!$C$10:$C$39,SMALL(IF(Control!$B$4:$B$33="Sí",ROW(Control!$B$4:$B$33)),4)-3)="Sí"," (solo para Enseñanzas Profesionales)",""),"")</f>
        <v>CANTO (solo para Enseñanzas Profesionales)</v>
      </c>
      <c r="C15" s="49"/>
      <c r="D15" s="49"/>
      <c r="E15" s="49"/>
      <c r="F15" s="49"/>
      <c r="G15" s="49"/>
      <c r="H15" s="49"/>
      <c r="I15" s="49"/>
      <c r="J15" s="49"/>
      <c r="K15" s="49"/>
      <c r="L15" s="49"/>
    </row>
    <row r="16" spans="1:12" ht="22" customHeight="1" x14ac:dyDescent="0.3">
      <c r="A16" s="32" cm="1">
        <f t="array" ref="A16">IFERROR(INDEX(Control!$C$4:$C$33,SMALL(IF(Control!$B$4:$B$33="Sí",ROW(Control!$B$4:$B$33)),5)-3)-INDEX(Control!$D$4:$D$33,SMALL(IF(Control!$B$4:$B$33="Sí",ROW(Control!$B$4:$B$33)),5)-3)+INDEX(Control!$E$4:$E$33,SMALL(IF(Control!$B$4:$B$33="Sí",ROW(Control!$B$4:$B$33)),5)-3)-SUM(INDEX(Control!$F$4:X$33,SMALL(IF(Control!$B$4:$B$33="Sí",ROW(Control!$B$4:$B$33)),5)-3,0)),"")</f>
        <v>0</v>
      </c>
      <c r="B16" s="46" t="str" cm="1">
        <f t="array" ref="B16">IFERROR(INDEX(Control!$A$4:$A$33,SMALL(IF(Control!$B$4:$B$33="Sí",ROW(Control!$B$4:$B$33)),5)-3)&amp;IF(INDEX(Configuración!$C$10:$C$39,SMALL(IF(Control!$B$4:$B$33="Sí",ROW(Control!$B$4:$B$33)),5)-3)="Sí"," (solo para Enseñanzas Profesionales)",""),"")</f>
        <v>CANTO VALENCIANO</v>
      </c>
      <c r="C16" s="47"/>
      <c r="D16" s="47"/>
      <c r="E16" s="47"/>
      <c r="F16" s="47"/>
      <c r="G16" s="47"/>
      <c r="H16" s="47"/>
      <c r="I16" s="47"/>
      <c r="J16" s="47"/>
      <c r="K16" s="47"/>
      <c r="L16" s="47"/>
    </row>
    <row r="17" spans="1:12" ht="22" customHeight="1" x14ac:dyDescent="0.3">
      <c r="A17" s="33" cm="1">
        <f t="array" ref="A17">IFERROR(INDEX(Control!$C$4:$C$33,SMALL(IF(Control!$B$4:$B$33="Sí",ROW(Control!$B$4:$B$33)),6)-3)-INDEX(Control!$D$4:$D$33,SMALL(IF(Control!$B$4:$B$33="Sí",ROW(Control!$B$4:$B$33)),6)-3)+INDEX(Control!$E$4:$E$33,SMALL(IF(Control!$B$4:$B$33="Sí",ROW(Control!$B$4:$B$33)),6)-3)-SUM(INDEX(Control!$F$4:X$33,SMALL(IF(Control!$B$4:$B$33="Sí",ROW(Control!$B$4:$B$33)),6)-3,0)),"")</f>
        <v>0</v>
      </c>
      <c r="B17" s="48" t="str" cm="1">
        <f t="array" ref="B17">IFERROR(INDEX(Control!$A$4:$A$33,SMALL(IF(Control!$B$4:$B$33="Sí",ROW(Control!$B$4:$B$33)),6)-3)&amp;IF(INDEX(Configuración!$C$10:$C$39,SMALL(IF(Control!$B$4:$B$33="Sí",ROW(Control!$B$4:$B$33)),6)-3)="Sí"," (solo para Enseñanzas Profesionales)",""),"")</f>
        <v>CLARINETE</v>
      </c>
      <c r="C17" s="49"/>
      <c r="D17" s="49"/>
      <c r="E17" s="49"/>
      <c r="F17" s="49"/>
      <c r="G17" s="49"/>
      <c r="H17" s="49"/>
      <c r="I17" s="49"/>
      <c r="J17" s="49"/>
      <c r="K17" s="49"/>
      <c r="L17" s="49"/>
    </row>
    <row r="18" spans="1:12" ht="22" customHeight="1" x14ac:dyDescent="0.3">
      <c r="A18" s="32" cm="1">
        <f t="array" ref="A18">IFERROR(INDEX(Control!$C$4:$C$33,SMALL(IF(Control!$B$4:$B$33="Sí",ROW(Control!$B$4:$B$33)),7)-3)-INDEX(Control!$D$4:$D$33,SMALL(IF(Control!$B$4:$B$33="Sí",ROW(Control!$B$4:$B$33)),7)-3)+INDEX(Control!$E$4:$E$33,SMALL(IF(Control!$B$4:$B$33="Sí",ROW(Control!$B$4:$B$33)),7)-3)-SUM(INDEX(Control!$F$4:X$33,SMALL(IF(Control!$B$4:$B$33="Sí",ROW(Control!$B$4:$B$33)),7)-3,0)),"")</f>
        <v>0</v>
      </c>
      <c r="B18" s="46" t="str" cm="1">
        <f t="array" ref="B18">IFERROR(INDEX(Control!$A$4:$A$33,SMALL(IF(Control!$B$4:$B$33="Sí",ROW(Control!$B$4:$B$33)),7)-3)&amp;IF(INDEX(Configuración!$C$10:$C$39,SMALL(IF(Control!$B$4:$B$33="Sí",ROW(Control!$B$4:$B$33)),7)-3)="Sí"," (solo para Enseñanzas Profesionales)",""),"")</f>
        <v>CLAVECÍN</v>
      </c>
      <c r="C18" s="47"/>
      <c r="D18" s="47"/>
      <c r="E18" s="47"/>
      <c r="F18" s="47"/>
      <c r="G18" s="47"/>
      <c r="H18" s="47"/>
      <c r="I18" s="47"/>
      <c r="J18" s="47"/>
      <c r="K18" s="47"/>
      <c r="L18" s="47"/>
    </row>
    <row r="19" spans="1:12" ht="22" customHeight="1" x14ac:dyDescent="0.3">
      <c r="A19" s="33" cm="1">
        <f t="array" ref="A19">IFERROR(INDEX(Control!$C$4:$C$33,SMALL(IF(Control!$B$4:$B$33="Sí",ROW(Control!$B$4:$B$33)),8)-3)-INDEX(Control!$D$4:$D$33,SMALL(IF(Control!$B$4:$B$33="Sí",ROW(Control!$B$4:$B$33)),8)-3)+INDEX(Control!$E$4:$E$33,SMALL(IF(Control!$B$4:$B$33="Sí",ROW(Control!$B$4:$B$33)),8)-3)-SUM(INDEX(Control!$F$4:X$33,SMALL(IF(Control!$B$4:$B$33="Sí",ROW(Control!$B$4:$B$33)),8)-3,0)),"")</f>
        <v>0</v>
      </c>
      <c r="B19" s="48" t="str" cm="1">
        <f t="array" ref="B19">IFERROR(INDEX(Control!$A$4:$A$33,SMALL(IF(Control!$B$4:$B$33="Sí",ROW(Control!$B$4:$B$33)),8)-3)&amp;IF(INDEX(Configuración!$C$10:$C$39,SMALL(IF(Control!$B$4:$B$33="Sí",ROW(Control!$B$4:$B$33)),8)-3)="Sí"," (solo para Enseñanzas Profesionales)",""),"")</f>
        <v>CONTRABAJO</v>
      </c>
      <c r="C19" s="49"/>
      <c r="D19" s="49"/>
      <c r="E19" s="49"/>
      <c r="F19" s="49"/>
      <c r="G19" s="49"/>
      <c r="H19" s="49"/>
      <c r="I19" s="49"/>
      <c r="J19" s="49"/>
      <c r="K19" s="49"/>
      <c r="L19" s="49"/>
    </row>
    <row r="20" spans="1:12" ht="22" customHeight="1" x14ac:dyDescent="0.3">
      <c r="A20" s="32" cm="1">
        <f t="array" ref="A20">IFERROR(INDEX(Control!$C$4:$C$33,SMALL(IF(Control!$B$4:$B$33="Sí",ROW(Control!$B$4:$B$33)),9)-3)-INDEX(Control!$D$4:$D$33,SMALL(IF(Control!$B$4:$B$33="Sí",ROW(Control!$B$4:$B$33)),9)-3)+INDEX(Control!$E$4:$E$33,SMALL(IF(Control!$B$4:$B$33="Sí",ROW(Control!$B$4:$B$33)),9)-3)-SUM(INDEX(Control!$F$4:X$33,SMALL(IF(Control!$B$4:$B$33="Sí",ROW(Control!$B$4:$B$33)),9)-3,0)),"")</f>
        <v>0</v>
      </c>
      <c r="B20" s="46" t="str" cm="1">
        <f t="array" ref="B20">IFERROR(INDEX(Control!$A$4:$A$33,SMALL(IF(Control!$B$4:$B$33="Sí",ROW(Control!$B$4:$B$33)),9)-3)&amp;IF(INDEX(Configuración!$C$10:$C$39,SMALL(IF(Control!$B$4:$B$33="Sí",ROW(Control!$B$4:$B$33)),9)-3)="Sí"," (solo para Enseñanzas Profesionales)",""),"")</f>
        <v>CORO</v>
      </c>
      <c r="C20" s="47"/>
      <c r="D20" s="47"/>
      <c r="E20" s="47"/>
      <c r="F20" s="47"/>
      <c r="G20" s="47"/>
      <c r="H20" s="47"/>
      <c r="I20" s="47"/>
      <c r="J20" s="47"/>
      <c r="K20" s="47"/>
      <c r="L20" s="47"/>
    </row>
    <row r="21" spans="1:12" ht="22" customHeight="1" x14ac:dyDescent="0.3">
      <c r="A21" s="33" cm="1">
        <f t="array" ref="A21">IFERROR(INDEX(Control!$C$4:$C$33,SMALL(IF(Control!$B$4:$B$33="Sí",ROW(Control!$B$4:$B$33)),10)-3)-INDEX(Control!$D$4:$D$33,SMALL(IF(Control!$B$4:$B$33="Sí",ROW(Control!$B$4:$B$33)),10)-3)+INDEX(Control!$E$4:$E$33,SMALL(IF(Control!$B$4:$B$33="Sí",ROW(Control!$B$4:$B$33)),10)-3)-SUM(INDEX(Control!$F$4:X$33,SMALL(IF(Control!$B$4:$B$33="Sí",ROW(Control!$B$4:$B$33)),10)-3,0)),"")</f>
        <v>0</v>
      </c>
      <c r="B21" s="48" t="str" cm="1">
        <f t="array" ref="B21">IFERROR(INDEX(Control!$A$4:$A$33,SMALL(IF(Control!$B$4:$B$33="Sí",ROW(Control!$B$4:$B$33)),10)-3)&amp;IF(INDEX(Configuración!$C$10:$C$39,SMALL(IF(Control!$B$4:$B$33="Sí",ROW(Control!$B$4:$B$33)),10)-3)="Sí"," (solo para Enseñanzas Profesionales)",""),"")</f>
        <v>DULZAINA</v>
      </c>
      <c r="C21" s="49"/>
      <c r="D21" s="49"/>
      <c r="E21" s="49"/>
      <c r="F21" s="49"/>
      <c r="G21" s="49"/>
      <c r="H21" s="49"/>
      <c r="I21" s="49"/>
      <c r="J21" s="49"/>
      <c r="K21" s="49"/>
      <c r="L21" s="49"/>
    </row>
    <row r="22" spans="1:12" ht="22" customHeight="1" x14ac:dyDescent="0.3">
      <c r="A22" s="32" cm="1">
        <f t="array" ref="A22">IFERROR(INDEX(Control!$C$4:$C$33,SMALL(IF(Control!$B$4:$B$33="Sí",ROW(Control!$B$4:$B$33)),11)-3)-INDEX(Control!$D$4:$D$33,SMALL(IF(Control!$B$4:$B$33="Sí",ROW(Control!$B$4:$B$33)),11)-3)+INDEX(Control!$E$4:$E$33,SMALL(IF(Control!$B$4:$B$33="Sí",ROW(Control!$B$4:$B$33)),11)-3)-SUM(INDEX(Control!$F$4:X$33,SMALL(IF(Control!$B$4:$B$33="Sí",ROW(Control!$B$4:$B$33)),11)-3,0)),"")</f>
        <v>0</v>
      </c>
      <c r="B22" s="46" t="str" cm="1">
        <f t="array" ref="B22">IFERROR(INDEX(Control!$A$4:$A$33,SMALL(IF(Control!$B$4:$B$33="Sí",ROW(Control!$B$4:$B$33)),11)-3)&amp;IF(INDEX(Configuración!$C$10:$C$39,SMALL(IF(Control!$B$4:$B$33="Sí",ROW(Control!$B$4:$B$33)),11)-3)="Sí"," (solo para Enseñanzas Profesionales)",""),"")</f>
        <v>FAGOT</v>
      </c>
      <c r="C22" s="47"/>
      <c r="D22" s="47"/>
      <c r="E22" s="47"/>
      <c r="F22" s="47"/>
      <c r="G22" s="47"/>
      <c r="H22" s="47"/>
      <c r="I22" s="47"/>
      <c r="J22" s="47"/>
      <c r="K22" s="47"/>
      <c r="L22" s="47"/>
    </row>
    <row r="23" spans="1:12" ht="22" customHeight="1" x14ac:dyDescent="0.3">
      <c r="A23" s="33" cm="1">
        <f t="array" ref="A23">IFERROR(INDEX(Control!$C$4:$C$33,SMALL(IF(Control!$B$4:$B$33="Sí",ROW(Control!$B$4:$B$33)),12)-3)-INDEX(Control!$D$4:$D$33,SMALL(IF(Control!$B$4:$B$33="Sí",ROW(Control!$B$4:$B$33)),12)-3)+INDEX(Control!$E$4:$E$33,SMALL(IF(Control!$B$4:$B$33="Sí",ROW(Control!$B$4:$B$33)),12)-3)-SUM(INDEX(Control!$F$4:X$33,SMALL(IF(Control!$B$4:$B$33="Sí",ROW(Control!$B$4:$B$33)),12)-3,0)),"")</f>
        <v>0</v>
      </c>
      <c r="B23" s="48" t="str" cm="1">
        <f t="array" ref="B23">IFERROR(INDEX(Control!$A$4:$A$33,SMALL(IF(Control!$B$4:$B$33="Sí",ROW(Control!$B$4:$B$33)),12)-3)&amp;IF(INDEX(Configuración!$C$10:$C$39,SMALL(IF(Control!$B$4:$B$33="Sí",ROW(Control!$B$4:$B$33)),12)-3)="Sí"," (solo para Enseñanzas Profesionales)",""),"")</f>
        <v>FLAUTA</v>
      </c>
      <c r="C23" s="49"/>
      <c r="D23" s="49"/>
      <c r="E23" s="49"/>
      <c r="F23" s="49"/>
      <c r="G23" s="49"/>
      <c r="H23" s="49"/>
      <c r="I23" s="49"/>
      <c r="J23" s="49"/>
      <c r="K23" s="49"/>
      <c r="L23" s="49"/>
    </row>
    <row r="24" spans="1:12" ht="22" customHeight="1" x14ac:dyDescent="0.3">
      <c r="A24" s="32" cm="1">
        <f t="array" ref="A24">IFERROR(INDEX(Control!$C$4:$C$33,SMALL(IF(Control!$B$4:$B$33="Sí",ROW(Control!$B$4:$B$33)),13)-3)-INDEX(Control!$D$4:$D$33,SMALL(IF(Control!$B$4:$B$33="Sí",ROW(Control!$B$4:$B$33)),13)-3)+INDEX(Control!$E$4:$E$33,SMALL(IF(Control!$B$4:$B$33="Sí",ROW(Control!$B$4:$B$33)),13)-3)-SUM(INDEX(Control!$F$4:X$33,SMALL(IF(Control!$B$4:$B$33="Sí",ROW(Control!$B$4:$B$33)),13)-3,0)),"")</f>
        <v>0</v>
      </c>
      <c r="B24" s="46" t="str" cm="1">
        <f t="array" ref="B24">IFERROR(INDEX(Control!$A$4:$A$33,SMALL(IF(Control!$B$4:$B$33="Sí",ROW(Control!$B$4:$B$33)),13)-3)&amp;IF(INDEX(Configuración!$C$10:$C$39,SMALL(IF(Control!$B$4:$B$33="Sí",ROW(Control!$B$4:$B$33)),13)-3)="Sí"," (solo para Enseñanzas Profesionales)",""),"")</f>
        <v>FLAUTA DE PICO</v>
      </c>
      <c r="C24" s="47"/>
      <c r="D24" s="47"/>
      <c r="E24" s="47"/>
      <c r="F24" s="47"/>
      <c r="G24" s="47"/>
      <c r="H24" s="47"/>
      <c r="I24" s="47"/>
      <c r="J24" s="47"/>
      <c r="K24" s="47"/>
      <c r="L24" s="47"/>
    </row>
    <row r="25" spans="1:12" ht="22" customHeight="1" x14ac:dyDescent="0.3">
      <c r="A25" s="33" cm="1">
        <f t="array" ref="A25">IFERROR(INDEX(Control!$C$4:$C$33,SMALL(IF(Control!$B$4:$B$33="Sí",ROW(Control!$B$4:$B$33)),14)-3)-INDEX(Control!$D$4:$D$33,SMALL(IF(Control!$B$4:$B$33="Sí",ROW(Control!$B$4:$B$33)),14)-3)+INDEX(Control!$E$4:$E$33,SMALL(IF(Control!$B$4:$B$33="Sí",ROW(Control!$B$4:$B$33)),14)-3)-SUM(INDEX(Control!$F$4:X$33,SMALL(IF(Control!$B$4:$B$33="Sí",ROW(Control!$B$4:$B$33)),14)-3,0)),"")</f>
        <v>0</v>
      </c>
      <c r="B25" s="48" t="str" cm="1">
        <f t="array" ref="B25">IFERROR(INDEX(Control!$A$4:$A$33,SMALL(IF(Control!$B$4:$B$33="Sí",ROW(Control!$B$4:$B$33)),14)-3)&amp;IF(INDEX(Configuración!$C$10:$C$39,SMALL(IF(Control!$B$4:$B$33="Sí",ROW(Control!$B$4:$B$33)),14)-3)="Sí"," (solo para Enseñanzas Profesionales)",""),"")</f>
        <v>GUITARRA</v>
      </c>
      <c r="C25" s="49"/>
      <c r="D25" s="49"/>
      <c r="E25" s="49"/>
      <c r="F25" s="49"/>
      <c r="G25" s="49"/>
      <c r="H25" s="49"/>
      <c r="I25" s="49"/>
      <c r="J25" s="49"/>
      <c r="K25" s="49"/>
      <c r="L25" s="49"/>
    </row>
    <row r="26" spans="1:12" ht="22" customHeight="1" x14ac:dyDescent="0.3">
      <c r="A26" s="32" cm="1">
        <f t="array" ref="A26">IFERROR(INDEX(Control!$C$4:$C$33,SMALL(IF(Control!$B$4:$B$33="Sí",ROW(Control!$B$4:$B$33)),15)-3)-INDEX(Control!$D$4:$D$33,SMALL(IF(Control!$B$4:$B$33="Sí",ROW(Control!$B$4:$B$33)),15)-3)+INDEX(Control!$E$4:$E$33,SMALL(IF(Control!$B$4:$B$33="Sí",ROW(Control!$B$4:$B$33)),15)-3)-SUM(INDEX(Control!$F$4:X$33,SMALL(IF(Control!$B$4:$B$33="Sí",ROW(Control!$B$4:$B$33)),15)-3,0)),"")</f>
        <v>0</v>
      </c>
      <c r="B26" s="46" t="str" cm="1">
        <f t="array" ref="B26">IFERROR(INDEX(Control!$A$4:$A$33,SMALL(IF(Control!$B$4:$B$33="Sí",ROW(Control!$B$4:$B$33)),15)-3)&amp;IF(INDEX(Configuración!$C$10:$C$39,SMALL(IF(Control!$B$4:$B$33="Sí",ROW(Control!$B$4:$B$33)),15)-3)="Sí"," (solo para Enseñanzas Profesionales)",""),"")</f>
        <v>GUITARRA ELÉCTRICA</v>
      </c>
      <c r="C26" s="47"/>
      <c r="D26" s="47"/>
      <c r="E26" s="47"/>
      <c r="F26" s="47"/>
      <c r="G26" s="47"/>
      <c r="H26" s="47"/>
      <c r="I26" s="47"/>
      <c r="J26" s="47"/>
      <c r="K26" s="47"/>
      <c r="L26" s="47"/>
    </row>
    <row r="27" spans="1:12" ht="22" customHeight="1" x14ac:dyDescent="0.3">
      <c r="A27" s="33" cm="1">
        <f t="array" ref="A27">IFERROR(INDEX(Control!$C$4:$C$33,SMALL(IF(Control!$B$4:$B$33="Sí",ROW(Control!$B$4:$B$33)),16)-3)-INDEX(Control!$D$4:$D$33,SMALL(IF(Control!$B$4:$B$33="Sí",ROW(Control!$B$4:$B$33)),16)-3)+INDEX(Control!$E$4:$E$33,SMALL(IF(Control!$B$4:$B$33="Sí",ROW(Control!$B$4:$B$33)),16)-3)-SUM(INDEX(Control!$F$4:X$33,SMALL(IF(Control!$B$4:$B$33="Sí",ROW(Control!$B$4:$B$33)),16)-3,0)),"")</f>
        <v>0</v>
      </c>
      <c r="B27" s="48" t="str" cm="1">
        <f t="array" ref="B27">IFERROR(INDEX(Control!$A$4:$A$33,SMALL(IF(Control!$B$4:$B$33="Sí",ROW(Control!$B$4:$B$33)),16)-3)&amp;IF(INDEX(Configuración!$C$10:$C$39,SMALL(IF(Control!$B$4:$B$33="Sí",ROW(Control!$B$4:$B$33)),16)-3)="Sí"," (solo para Enseñanzas Profesionales)",""),"")</f>
        <v>INSTRUMENTOS DE CUERDA PULSADA DEL RENACIMIENTO Y BARROCO</v>
      </c>
      <c r="C27" s="49"/>
      <c r="D27" s="49"/>
      <c r="E27" s="49"/>
      <c r="F27" s="49"/>
      <c r="G27" s="49"/>
      <c r="H27" s="49"/>
      <c r="I27" s="49"/>
      <c r="J27" s="49"/>
      <c r="K27" s="49"/>
      <c r="L27" s="49"/>
    </row>
    <row r="28" spans="1:12" ht="22" customHeight="1" x14ac:dyDescent="0.3">
      <c r="A28" s="32" cm="1">
        <f t="array" ref="A28">IFERROR(INDEX(Control!$C$4:$C$33,SMALL(IF(Control!$B$4:$B$33="Sí",ROW(Control!$B$4:$B$33)),17)-3)-INDEX(Control!$D$4:$D$33,SMALL(IF(Control!$B$4:$B$33="Sí",ROW(Control!$B$4:$B$33)),17)-3)+INDEX(Control!$E$4:$E$33,SMALL(IF(Control!$B$4:$B$33="Sí",ROW(Control!$B$4:$B$33)),17)-3)-SUM(INDEX(Control!$F$4:X$33,SMALL(IF(Control!$B$4:$B$33="Sí",ROW(Control!$B$4:$B$33)),17)-3,0)),"")</f>
        <v>0</v>
      </c>
      <c r="B28" s="46" t="str" cm="1">
        <f t="array" ref="B28">IFERROR(INDEX(Control!$A$4:$A$33,SMALL(IF(Control!$B$4:$B$33="Sí",ROW(Control!$B$4:$B$33)),17)-3)&amp;IF(INDEX(Configuración!$C$10:$C$39,SMALL(IF(Control!$B$4:$B$33="Sí",ROW(Control!$B$4:$B$33)),17)-3)="Sí"," (solo para Enseñanzas Profesionales)",""),"")</f>
        <v>INSTRUMENTOS DE PLECTRO</v>
      </c>
      <c r="C28" s="47"/>
      <c r="D28" s="47"/>
      <c r="E28" s="47"/>
      <c r="F28" s="47"/>
      <c r="G28" s="47"/>
      <c r="H28" s="47"/>
      <c r="I28" s="47"/>
      <c r="J28" s="47"/>
      <c r="K28" s="47"/>
      <c r="L28" s="47"/>
    </row>
    <row r="29" spans="1:12" ht="22" customHeight="1" x14ac:dyDescent="0.3">
      <c r="A29" s="33" cm="1">
        <f t="array" ref="A29">IFERROR(INDEX(Control!$C$4:$C$33,SMALL(IF(Control!$B$4:$B$33="Sí",ROW(Control!$B$4:$B$33)),18)-3)-INDEX(Control!$D$4:$D$33,SMALL(IF(Control!$B$4:$B$33="Sí",ROW(Control!$B$4:$B$33)),18)-3)+INDEX(Control!$E$4:$E$33,SMALL(IF(Control!$B$4:$B$33="Sí",ROW(Control!$B$4:$B$33)),18)-3)-SUM(INDEX(Control!$F$4:X$33,SMALL(IF(Control!$B$4:$B$33="Sí",ROW(Control!$B$4:$B$33)),18)-3,0)),"")</f>
        <v>0</v>
      </c>
      <c r="B29" s="48" t="str" cm="1">
        <f t="array" ref="B29">IFERROR(INDEX(Control!$A$4:$A$33,SMALL(IF(Control!$B$4:$B$33="Sí",ROW(Control!$B$4:$B$33)),18)-3)&amp;IF(INDEX(Configuración!$C$10:$C$39,SMALL(IF(Control!$B$4:$B$33="Sí",ROW(Control!$B$4:$B$33)),18)-3)="Sí"," (solo para Enseñanzas Profesionales)",""),"")</f>
        <v>OBOE</v>
      </c>
      <c r="C29" s="49"/>
      <c r="D29" s="49"/>
      <c r="E29" s="49"/>
      <c r="F29" s="49"/>
      <c r="G29" s="49"/>
      <c r="H29" s="49"/>
      <c r="I29" s="49"/>
      <c r="J29" s="49"/>
      <c r="K29" s="49"/>
      <c r="L29" s="49"/>
    </row>
    <row r="30" spans="1:12" ht="22" customHeight="1" x14ac:dyDescent="0.3">
      <c r="A30" s="32" cm="1">
        <f t="array" ref="A30">IFERROR(INDEX(Control!$C$4:$C$33,SMALL(IF(Control!$B$4:$B$33="Sí",ROW(Control!$B$4:$B$33)),19)-3)-INDEX(Control!$D$4:$D$33,SMALL(IF(Control!$B$4:$B$33="Sí",ROW(Control!$B$4:$B$33)),19)-3)+INDEX(Control!$E$4:$E$33,SMALL(IF(Control!$B$4:$B$33="Sí",ROW(Control!$B$4:$B$33)),19)-3)-SUM(INDEX(Control!$F$4:X$33,SMALL(IF(Control!$B$4:$B$33="Sí",ROW(Control!$B$4:$B$33)),19)-3,0)),"")</f>
        <v>0</v>
      </c>
      <c r="B30" s="46" t="str" cm="1">
        <f t="array" ref="B30">IFERROR(INDEX(Control!$A$4:$A$33,SMALL(IF(Control!$B$4:$B$33="Sí",ROW(Control!$B$4:$B$33)),19)-3)&amp;IF(INDEX(Configuración!$C$10:$C$39,SMALL(IF(Control!$B$4:$B$33="Sí",ROW(Control!$B$4:$B$33)),19)-3)="Sí"," (solo para Enseñanzas Profesionales)",""),"")</f>
        <v>ÓRGANO</v>
      </c>
      <c r="C30" s="47"/>
      <c r="D30" s="47"/>
      <c r="E30" s="47"/>
      <c r="F30" s="47"/>
      <c r="G30" s="47"/>
      <c r="H30" s="47"/>
      <c r="I30" s="47"/>
      <c r="J30" s="47"/>
      <c r="K30" s="47"/>
      <c r="L30" s="47"/>
    </row>
    <row r="31" spans="1:12" ht="22" customHeight="1" x14ac:dyDescent="0.3">
      <c r="A31" s="33" cm="1">
        <f t="array" ref="A31">IFERROR(INDEX(Control!$C$4:$C$33,SMALL(IF(Control!$B$4:$B$33="Sí",ROW(Control!$B$4:$B$33)),20)-3)-INDEX(Control!$D$4:$D$33,SMALL(IF(Control!$B$4:$B$33="Sí",ROW(Control!$B$4:$B$33)),20)-3)+INDEX(Control!$E$4:$E$33,SMALL(IF(Control!$B$4:$B$33="Sí",ROW(Control!$B$4:$B$33)),20)-3)-SUM(INDEX(Control!$F$4:X$33,SMALL(IF(Control!$B$4:$B$33="Sí",ROW(Control!$B$4:$B$33)),20)-3,0)),"")</f>
        <v>0</v>
      </c>
      <c r="B31" s="48" t="str" cm="1">
        <f t="array" ref="B31">IFERROR(INDEX(Control!$A$4:$A$33,SMALL(IF(Control!$B$4:$B$33="Sí",ROW(Control!$B$4:$B$33)),20)-3)&amp;IF(INDEX(Configuración!$C$10:$C$39,SMALL(IF(Control!$B$4:$B$33="Sí",ROW(Control!$B$4:$B$33)),20)-3)="Sí"," (solo para Enseñanzas Profesionales)",""),"")</f>
        <v>PERCUSIÓN</v>
      </c>
      <c r="C31" s="49"/>
      <c r="D31" s="49"/>
      <c r="E31" s="49"/>
      <c r="F31" s="49"/>
      <c r="G31" s="49"/>
      <c r="H31" s="49"/>
      <c r="I31" s="49"/>
      <c r="J31" s="49"/>
      <c r="K31" s="49"/>
      <c r="L31" s="49"/>
    </row>
    <row r="32" spans="1:12" ht="22" customHeight="1" x14ac:dyDescent="0.3">
      <c r="A32" s="32" cm="1">
        <f t="array" ref="A32">IFERROR(INDEX(Control!$C$4:$C$33,SMALL(IF(Control!$B$4:$B$33="Sí",ROW(Control!$B$4:$B$33)),21)-3)-INDEX(Control!$D$4:$D$33,SMALL(IF(Control!$B$4:$B$33="Sí",ROW(Control!$B$4:$B$33)),21)-3)+INDEX(Control!$E$4:$E$33,SMALL(IF(Control!$B$4:$B$33="Sí",ROW(Control!$B$4:$B$33)),21)-3)-SUM(INDEX(Control!$F$4:X$33,SMALL(IF(Control!$B$4:$B$33="Sí",ROW(Control!$B$4:$B$33)),21)-3,0)),"")</f>
        <v>0</v>
      </c>
      <c r="B32" s="46" t="str" cm="1">
        <f t="array" ref="B32">IFERROR(INDEX(Control!$A$4:$A$33,SMALL(IF(Control!$B$4:$B$33="Sí",ROW(Control!$B$4:$B$33)),21)-3)&amp;IF(INDEX(Configuración!$C$10:$C$39,SMALL(IF(Control!$B$4:$B$33="Sí",ROW(Control!$B$4:$B$33)),21)-3)="Sí"," (solo para Enseñanzas Profesionales)",""),"")</f>
        <v>PIANO</v>
      </c>
      <c r="C32" s="47"/>
      <c r="D32" s="47"/>
      <c r="E32" s="47"/>
      <c r="F32" s="47"/>
      <c r="G32" s="47"/>
      <c r="H32" s="47"/>
      <c r="I32" s="47"/>
      <c r="J32" s="47"/>
      <c r="K32" s="47"/>
      <c r="L32" s="47"/>
    </row>
    <row r="33" spans="1:12" ht="22" customHeight="1" x14ac:dyDescent="0.3">
      <c r="A33" s="33" cm="1">
        <f t="array" ref="A33">IFERROR(INDEX(Control!$C$4:$C$33,SMALL(IF(Control!$B$4:$B$33="Sí",ROW(Control!$B$4:$B$33)),22)-3)-INDEX(Control!$D$4:$D$33,SMALL(IF(Control!$B$4:$B$33="Sí",ROW(Control!$B$4:$B$33)),22)-3)+INDEX(Control!$E$4:$E$33,SMALL(IF(Control!$B$4:$B$33="Sí",ROW(Control!$B$4:$B$33)),22)-3)-SUM(INDEX(Control!$F$4:X$33,SMALL(IF(Control!$B$4:$B$33="Sí",ROW(Control!$B$4:$B$33)),22)-3,0)),"")</f>
        <v>0</v>
      </c>
      <c r="B33" s="48" t="str" cm="1">
        <f t="array" ref="B33">IFERROR(INDEX(Control!$A$4:$A$33,SMALL(IF(Control!$B$4:$B$33="Sí",ROW(Control!$B$4:$B$33)),22)-3)&amp;IF(INDEX(Configuración!$C$10:$C$39,SMALL(IF(Control!$B$4:$B$33="Sí",ROW(Control!$B$4:$B$33)),22)-3)="Sí"," (solo para Enseñanzas Profesionales)",""),"")</f>
        <v>SAXOFÓN</v>
      </c>
      <c r="C33" s="49"/>
      <c r="D33" s="49"/>
      <c r="E33" s="49"/>
      <c r="F33" s="49"/>
      <c r="G33" s="49"/>
      <c r="H33" s="49"/>
      <c r="I33" s="49"/>
      <c r="J33" s="49"/>
      <c r="K33" s="49"/>
      <c r="L33" s="49"/>
    </row>
    <row r="34" spans="1:12" ht="22" customHeight="1" x14ac:dyDescent="0.3">
      <c r="A34" s="32" cm="1">
        <f t="array" ref="A34">IFERROR(INDEX(Control!$C$4:$C$33,SMALL(IF(Control!$B$4:$B$33="Sí",ROW(Control!$B$4:$B$33)),23)-3)-INDEX(Control!$D$4:$D$33,SMALL(IF(Control!$B$4:$B$33="Sí",ROW(Control!$B$4:$B$33)),23)-3)+INDEX(Control!$E$4:$E$33,SMALL(IF(Control!$B$4:$B$33="Sí",ROW(Control!$B$4:$B$33)),23)-3)-SUM(INDEX(Control!$F$4:X$33,SMALL(IF(Control!$B$4:$B$33="Sí",ROW(Control!$B$4:$B$33)),23)-3,0)),"")</f>
        <v>0</v>
      </c>
      <c r="B34" s="46" t="str" cm="1">
        <f t="array" ref="B34">IFERROR(INDEX(Control!$A$4:$A$33,SMALL(IF(Control!$B$4:$B$33="Sí",ROW(Control!$B$4:$B$33)),23)-3)&amp;IF(INDEX(Configuración!$C$10:$C$39,SMALL(IF(Control!$B$4:$B$33="Sí",ROW(Control!$B$4:$B$33)),23)-3)="Sí"," (solo para Enseñanzas Profesionales)",""),"")</f>
        <v>TROMBÓN</v>
      </c>
      <c r="C34" s="47"/>
      <c r="D34" s="47"/>
      <c r="E34" s="47"/>
      <c r="F34" s="47"/>
      <c r="G34" s="47"/>
      <c r="H34" s="47"/>
      <c r="I34" s="47"/>
      <c r="J34" s="47"/>
      <c r="K34" s="47"/>
      <c r="L34" s="47"/>
    </row>
    <row r="35" spans="1:12" ht="22" customHeight="1" x14ac:dyDescent="0.3">
      <c r="A35" s="33" cm="1">
        <f t="array" ref="A35">IFERROR(INDEX(Control!$C$4:$C$33,SMALL(IF(Control!$B$4:$B$33="Sí",ROW(Control!$B$4:$B$33)),24)-3)-INDEX(Control!$D$4:$D$33,SMALL(IF(Control!$B$4:$B$33="Sí",ROW(Control!$B$4:$B$33)),24)-3)+INDEX(Control!$E$4:$E$33,SMALL(IF(Control!$B$4:$B$33="Sí",ROW(Control!$B$4:$B$33)),24)-3)-SUM(INDEX(Control!$F$4:X$33,SMALL(IF(Control!$B$4:$B$33="Sí",ROW(Control!$B$4:$B$33)),24)-3,0)),"")</f>
        <v>0</v>
      </c>
      <c r="B35" s="48" t="str" cm="1">
        <f t="array" ref="B35">IFERROR(INDEX(Control!$A$4:$A$33,SMALL(IF(Control!$B$4:$B$33="Sí",ROW(Control!$B$4:$B$33)),24)-3)&amp;IF(INDEX(Configuración!$C$10:$C$39,SMALL(IF(Control!$B$4:$B$33="Sí",ROW(Control!$B$4:$B$33)),24)-3)="Sí"," (solo para Enseñanzas Profesionales)",""),"")</f>
        <v>TROMPA</v>
      </c>
      <c r="C35" s="49"/>
      <c r="D35" s="49"/>
      <c r="E35" s="49"/>
      <c r="F35" s="49"/>
      <c r="G35" s="49"/>
      <c r="H35" s="49"/>
      <c r="I35" s="49"/>
      <c r="J35" s="49"/>
      <c r="K35" s="49"/>
      <c r="L35" s="49"/>
    </row>
    <row r="36" spans="1:12" ht="22" customHeight="1" x14ac:dyDescent="0.3">
      <c r="A36" s="32" cm="1">
        <f t="array" ref="A36">IFERROR(INDEX(Control!$C$4:$C$33,SMALL(IF(Control!$B$4:$B$33="Sí",ROW(Control!$B$4:$B$33)),25)-3)-INDEX(Control!$D$4:$D$33,SMALL(IF(Control!$B$4:$B$33="Sí",ROW(Control!$B$4:$B$33)),25)-3)+INDEX(Control!$E$4:$E$33,SMALL(IF(Control!$B$4:$B$33="Sí",ROW(Control!$B$4:$B$33)),25)-3)-SUM(INDEX(Control!$F$4:X$33,SMALL(IF(Control!$B$4:$B$33="Sí",ROW(Control!$B$4:$B$33)),25)-3,0)),"")</f>
        <v>0</v>
      </c>
      <c r="B36" s="46" t="str" cm="1">
        <f t="array" ref="B36">IFERROR(INDEX(Control!$A$4:$A$33,SMALL(IF(Control!$B$4:$B$33="Sí",ROW(Control!$B$4:$B$33)),25)-3)&amp;IF(INDEX(Configuración!$C$10:$C$39,SMALL(IF(Control!$B$4:$B$33="Sí",ROW(Control!$B$4:$B$33)),25)-3)="Sí"," (solo para Enseñanzas Profesionales)",""),"")</f>
        <v>TROMPETA</v>
      </c>
      <c r="C36" s="47"/>
      <c r="D36" s="47"/>
      <c r="E36" s="47"/>
      <c r="F36" s="47"/>
      <c r="G36" s="47"/>
      <c r="H36" s="47"/>
      <c r="I36" s="47"/>
      <c r="J36" s="47"/>
      <c r="K36" s="47"/>
      <c r="L36" s="47"/>
    </row>
    <row r="37" spans="1:12" ht="22" customHeight="1" x14ac:dyDescent="0.3">
      <c r="A37" s="33" cm="1">
        <f t="array" ref="A37">IFERROR(INDEX(Control!$C$4:$C$33,SMALL(IF(Control!$B$4:$B$33="Sí",ROW(Control!$B$4:$B$33)),26)-3)-INDEX(Control!$D$4:$D$33,SMALL(IF(Control!$B$4:$B$33="Sí",ROW(Control!$B$4:$B$33)),26)-3)+INDEX(Control!$E$4:$E$33,SMALL(IF(Control!$B$4:$B$33="Sí",ROW(Control!$B$4:$B$33)),26)-3)-SUM(INDEX(Control!$F$4:X$33,SMALL(IF(Control!$B$4:$B$33="Sí",ROW(Control!$B$4:$B$33)),26)-3,0)),"")</f>
        <v>0</v>
      </c>
      <c r="B37" s="48" t="str" cm="1">
        <f t="array" ref="B37">IFERROR(INDEX(Control!$A$4:$A$33,SMALL(IF(Control!$B$4:$B$33="Sí",ROW(Control!$B$4:$B$33)),26)-3)&amp;IF(INDEX(Configuración!$C$10:$C$39,SMALL(IF(Control!$B$4:$B$33="Sí",ROW(Control!$B$4:$B$33)),26)-3)="Sí"," (solo para Enseñanzas Profesionales)",""),"")</f>
        <v>TUBA</v>
      </c>
      <c r="C37" s="49"/>
      <c r="D37" s="49"/>
      <c r="E37" s="49"/>
      <c r="F37" s="49"/>
      <c r="G37" s="49"/>
      <c r="H37" s="49"/>
      <c r="I37" s="49"/>
      <c r="J37" s="49"/>
      <c r="K37" s="49"/>
      <c r="L37" s="49"/>
    </row>
    <row r="38" spans="1:12" ht="22" customHeight="1" x14ac:dyDescent="0.3">
      <c r="A38" s="32" cm="1">
        <f t="array" ref="A38">IFERROR(INDEX(Control!$C$4:$C$33,SMALL(IF(Control!$B$4:$B$33="Sí",ROW(Control!$B$4:$B$33)),27)-3)-INDEX(Control!$D$4:$D$33,SMALL(IF(Control!$B$4:$B$33="Sí",ROW(Control!$B$4:$B$33)),27)-3)+INDEX(Control!$E$4:$E$33,SMALL(IF(Control!$B$4:$B$33="Sí",ROW(Control!$B$4:$B$33)),27)-3)-SUM(INDEX(Control!$F$4:X$33,SMALL(IF(Control!$B$4:$B$33="Sí",ROW(Control!$B$4:$B$33)),27)-3,0)),"")</f>
        <v>0</v>
      </c>
      <c r="B38" s="46" t="str" cm="1">
        <f t="array" ref="B38">IFERROR(INDEX(Control!$A$4:$A$33,SMALL(IF(Control!$B$4:$B$33="Sí",ROW(Control!$B$4:$B$33)),27)-3)&amp;IF(INDEX(Configuración!$C$10:$C$39,SMALL(IF(Control!$B$4:$B$33="Sí",ROW(Control!$B$4:$B$33)),27)-3)="Sí"," (solo para Enseñanzas Profesionales)",""),"")</f>
        <v>VIOLA</v>
      </c>
      <c r="C38" s="47"/>
      <c r="D38" s="47"/>
      <c r="E38" s="47"/>
      <c r="F38" s="47"/>
      <c r="G38" s="47"/>
      <c r="H38" s="47"/>
      <c r="I38" s="47"/>
      <c r="J38" s="47"/>
      <c r="K38" s="47"/>
      <c r="L38" s="47"/>
    </row>
    <row r="39" spans="1:12" ht="22" customHeight="1" x14ac:dyDescent="0.3">
      <c r="A39" s="33" cm="1">
        <f t="array" ref="A39">IFERROR(INDEX(Control!$C$4:$C$33,SMALL(IF(Control!$B$4:$B$33="Sí",ROW(Control!$B$4:$B$33)),28)-3)-INDEX(Control!$D$4:$D$33,SMALL(IF(Control!$B$4:$B$33="Sí",ROW(Control!$B$4:$B$33)),28)-3)+INDEX(Control!$E$4:$E$33,SMALL(IF(Control!$B$4:$B$33="Sí",ROW(Control!$B$4:$B$33)),28)-3)-SUM(INDEX(Control!$F$4:X$33,SMALL(IF(Control!$B$4:$B$33="Sí",ROW(Control!$B$4:$B$33)),28)-3,0)),"")</f>
        <v>0</v>
      </c>
      <c r="B39" s="48" t="str" cm="1">
        <f t="array" ref="B39">IFERROR(INDEX(Control!$A$4:$A$33,SMALL(IF(Control!$B$4:$B$33="Sí",ROW(Control!$B$4:$B$33)),28)-3)&amp;IF(INDEX(Configuración!$C$10:$C$39,SMALL(IF(Control!$B$4:$B$33="Sí",ROW(Control!$B$4:$B$33)),28)-3)="Sí"," (solo para Enseñanzas Profesionales)",""),"")</f>
        <v>VIOLA DA GAMBA</v>
      </c>
      <c r="C39" s="49"/>
      <c r="D39" s="49"/>
      <c r="E39" s="49"/>
      <c r="F39" s="49"/>
      <c r="G39" s="49"/>
      <c r="H39" s="49"/>
      <c r="I39" s="49"/>
      <c r="J39" s="49"/>
      <c r="K39" s="49"/>
      <c r="L39" s="49"/>
    </row>
    <row r="40" spans="1:12" ht="22" customHeight="1" x14ac:dyDescent="0.3">
      <c r="A40" s="32" cm="1">
        <f t="array" ref="A40">IFERROR(INDEX(Control!$C$4:$C$33,SMALL(IF(Control!$B$4:$B$33="Sí",ROW(Control!$B$4:$B$33)),29)-3)-INDEX(Control!$D$4:$D$33,SMALL(IF(Control!$B$4:$B$33="Sí",ROW(Control!$B$4:$B$33)),29)-3)+INDEX(Control!$E$4:$E$33,SMALL(IF(Control!$B$4:$B$33="Sí",ROW(Control!$B$4:$B$33)),29)-3)-SUM(INDEX(Control!$F$4:X$33,SMALL(IF(Control!$B$4:$B$33="Sí",ROW(Control!$B$4:$B$33)),29)-3,0)),"")</f>
        <v>0</v>
      </c>
      <c r="B40" s="46" t="str" cm="1">
        <f t="array" ref="B40">IFERROR(INDEX(Control!$A$4:$A$33,SMALL(IF(Control!$B$4:$B$33="Sí",ROW(Control!$B$4:$B$33)),29)-3)&amp;IF(INDEX(Configuración!$C$10:$C$39,SMALL(IF(Control!$B$4:$B$33="Sí",ROW(Control!$B$4:$B$33)),29)-3)="Sí"," (solo para Enseñanzas Profesionales)",""),"")</f>
        <v>VIOLÍN</v>
      </c>
      <c r="C40" s="47"/>
      <c r="D40" s="47"/>
      <c r="E40" s="47"/>
      <c r="F40" s="47"/>
      <c r="G40" s="47"/>
      <c r="H40" s="47"/>
      <c r="I40" s="47"/>
      <c r="J40" s="47"/>
      <c r="K40" s="47"/>
      <c r="L40" s="47"/>
    </row>
    <row r="41" spans="1:12" ht="22" customHeight="1" thickBot="1" x14ac:dyDescent="0.35">
      <c r="A41" s="43" cm="1">
        <f t="array" ref="A41">IFERROR(INDEX(Control!$C$4:$C$33,SMALL(IF(Control!$B$4:$B$33="Sí",ROW(Control!$B$4:$B$33)),30)-3)-INDEX(Control!$D$4:$D$33,SMALL(IF(Control!$B$4:$B$33="Sí",ROW(Control!$B$4:$B$33)),30)-3)+INDEX(Control!$E$4:$E$33,SMALL(IF(Control!$B$4:$B$33="Sí",ROW(Control!$B$4:$B$33)),30)-3)-SUM(INDEX(Control!$F$4:X$33,SMALL(IF(Control!$B$4:$B$33="Sí",ROW(Control!$B$4:$B$33)),30)-3,0)),"")</f>
        <v>0</v>
      </c>
      <c r="B41" s="62" t="str" cm="1">
        <f t="array" ref="B41">IFERROR(INDEX(Control!$A$4:$A$33,SMALL(IF(Control!$B$4:$B$33="Sí",ROW(Control!$B$4:$B$33)),30)-3)&amp;IF(INDEX(Configuración!$C$10:$C$39,SMALL(IF(Control!$B$4:$B$33="Sí",ROW(Control!$B$4:$B$33)),30)-3)="Sí"," (solo para Enseñanzas Profesionales)",""),"")</f>
        <v>VIOLONCHELO</v>
      </c>
      <c r="C41" s="63"/>
      <c r="D41" s="63"/>
      <c r="E41" s="63"/>
      <c r="F41" s="63"/>
      <c r="G41" s="63"/>
      <c r="H41" s="63"/>
      <c r="I41" s="63"/>
      <c r="J41" s="63"/>
      <c r="K41" s="63"/>
      <c r="L41" s="63"/>
    </row>
    <row r="42" spans="1:12" ht="30" customHeight="1" thickTop="1" x14ac:dyDescent="0.3">
      <c r="A42" s="44">
        <f>SUM(A12:A41)</f>
        <v>0</v>
      </c>
      <c r="B42" s="45" t="s">
        <v>189</v>
      </c>
      <c r="C42" s="45"/>
      <c r="D42" s="45"/>
      <c r="E42" s="45"/>
      <c r="F42" s="45"/>
      <c r="G42" s="45"/>
      <c r="H42" s="45"/>
      <c r="I42" s="45"/>
      <c r="J42" s="45"/>
      <c r="K42" s="45"/>
      <c r="L42" s="45"/>
    </row>
    <row r="43" spans="1:12" ht="20" customHeight="1" x14ac:dyDescent="0.2">
      <c r="A43" s="60" t="s">
        <v>114</v>
      </c>
      <c r="B43" s="61"/>
      <c r="C43" s="61"/>
      <c r="D43" s="61"/>
      <c r="E43" s="61"/>
      <c r="F43" s="61"/>
      <c r="G43" s="61"/>
      <c r="H43" s="61"/>
      <c r="I43" s="61"/>
      <c r="J43" s="61"/>
      <c r="K43" s="61"/>
      <c r="L43" s="61"/>
    </row>
    <row r="44" spans="1:12" ht="14" customHeight="1" x14ac:dyDescent="0.2">
      <c r="A44" s="29" t="s">
        <v>68</v>
      </c>
      <c r="B44" s="57" t="s">
        <v>42</v>
      </c>
      <c r="C44" s="57"/>
      <c r="D44" s="57"/>
      <c r="E44" s="57"/>
      <c r="F44" s="57"/>
      <c r="G44" s="29" t="s">
        <v>80</v>
      </c>
      <c r="H44" s="57" t="s">
        <v>53</v>
      </c>
      <c r="I44" s="57"/>
      <c r="J44" s="57"/>
      <c r="K44" s="57"/>
      <c r="L44" s="57"/>
    </row>
    <row r="45" spans="1:12" ht="14" customHeight="1" x14ac:dyDescent="0.2">
      <c r="A45" s="29" t="s">
        <v>69</v>
      </c>
      <c r="B45" s="57" t="s">
        <v>43</v>
      </c>
      <c r="C45" s="57"/>
      <c r="D45" s="57"/>
      <c r="E45" s="57"/>
      <c r="F45" s="57"/>
      <c r="G45" s="29" t="s">
        <v>81</v>
      </c>
      <c r="H45" s="57" t="s">
        <v>54</v>
      </c>
      <c r="I45" s="57"/>
      <c r="J45" s="57"/>
      <c r="K45" s="57"/>
      <c r="L45" s="57"/>
    </row>
    <row r="46" spans="1:12" ht="14" customHeight="1" x14ac:dyDescent="0.2">
      <c r="A46" s="29" t="s">
        <v>70</v>
      </c>
      <c r="B46" s="57" t="s">
        <v>44</v>
      </c>
      <c r="C46" s="57"/>
      <c r="D46" s="57"/>
      <c r="E46" s="57"/>
      <c r="F46" s="57"/>
      <c r="G46" s="29" t="s">
        <v>82</v>
      </c>
      <c r="H46" s="57" t="s">
        <v>55</v>
      </c>
      <c r="I46" s="57"/>
      <c r="J46" s="57"/>
      <c r="K46" s="57"/>
      <c r="L46" s="57"/>
    </row>
    <row r="47" spans="1:12" ht="14" customHeight="1" x14ac:dyDescent="0.2">
      <c r="A47" s="29" t="s">
        <v>71</v>
      </c>
      <c r="B47" s="57" t="s">
        <v>45</v>
      </c>
      <c r="C47" s="57"/>
      <c r="D47" s="57"/>
      <c r="E47" s="57"/>
      <c r="F47" s="57"/>
      <c r="G47" s="29" t="s">
        <v>83</v>
      </c>
      <c r="H47" s="57" t="s">
        <v>56</v>
      </c>
      <c r="I47" s="57"/>
      <c r="J47" s="57"/>
      <c r="K47" s="57"/>
      <c r="L47" s="57"/>
    </row>
    <row r="48" spans="1:12" ht="14" customHeight="1" x14ac:dyDescent="0.2">
      <c r="A48" s="29" t="s">
        <v>72</v>
      </c>
      <c r="B48" s="57" t="s">
        <v>194</v>
      </c>
      <c r="C48" s="57"/>
      <c r="D48" s="57"/>
      <c r="E48" s="57"/>
      <c r="F48" s="57"/>
      <c r="G48" s="29" t="s">
        <v>84</v>
      </c>
      <c r="H48" s="57" t="s">
        <v>57</v>
      </c>
      <c r="I48" s="57"/>
      <c r="J48" s="57"/>
      <c r="K48" s="57"/>
      <c r="L48" s="57"/>
    </row>
    <row r="49" spans="1:12" ht="14" customHeight="1" x14ac:dyDescent="0.2">
      <c r="A49" s="29" t="s">
        <v>73</v>
      </c>
      <c r="B49" s="57" t="s">
        <v>46</v>
      </c>
      <c r="C49" s="57"/>
      <c r="D49" s="57"/>
      <c r="E49" s="57"/>
      <c r="F49" s="57"/>
      <c r="G49" s="29" t="s">
        <v>85</v>
      </c>
      <c r="H49" s="57" t="s">
        <v>58</v>
      </c>
      <c r="I49" s="57"/>
      <c r="J49" s="57"/>
      <c r="K49" s="57"/>
      <c r="L49" s="57"/>
    </row>
    <row r="50" spans="1:12" ht="14" customHeight="1" x14ac:dyDescent="0.2">
      <c r="A50" s="29" t="s">
        <v>74</v>
      </c>
      <c r="B50" s="57" t="s">
        <v>47</v>
      </c>
      <c r="C50" s="57"/>
      <c r="D50" s="57"/>
      <c r="E50" s="57"/>
      <c r="F50" s="57"/>
      <c r="G50" s="29" t="s">
        <v>86</v>
      </c>
      <c r="H50" s="57" t="s">
        <v>59</v>
      </c>
      <c r="I50" s="57"/>
      <c r="J50" s="57"/>
      <c r="K50" s="57"/>
      <c r="L50" s="57"/>
    </row>
    <row r="51" spans="1:12" ht="14" customHeight="1" x14ac:dyDescent="0.2">
      <c r="A51" s="29" t="s">
        <v>75</v>
      </c>
      <c r="B51" s="57" t="s">
        <v>48</v>
      </c>
      <c r="C51" s="57"/>
      <c r="D51" s="57"/>
      <c r="E51" s="57"/>
      <c r="F51" s="57"/>
      <c r="G51" s="28" t="s">
        <v>87</v>
      </c>
      <c r="H51" s="58" t="s">
        <v>60</v>
      </c>
      <c r="I51" s="57"/>
      <c r="J51" s="57"/>
      <c r="K51" s="57"/>
      <c r="L51" s="57"/>
    </row>
    <row r="52" spans="1:12" ht="14" customHeight="1" x14ac:dyDescent="0.2">
      <c r="A52" s="29" t="s">
        <v>76</v>
      </c>
      <c r="B52" s="57" t="s">
        <v>49</v>
      </c>
      <c r="C52" s="57"/>
      <c r="D52" s="57"/>
      <c r="E52" s="57"/>
      <c r="F52" s="57"/>
      <c r="G52" s="29" t="s">
        <v>88</v>
      </c>
      <c r="H52" s="57" t="s">
        <v>61</v>
      </c>
      <c r="I52" s="57"/>
      <c r="J52" s="57"/>
      <c r="K52" s="57"/>
      <c r="L52" s="57"/>
    </row>
    <row r="53" spans="1:12" ht="14" customHeight="1" x14ac:dyDescent="0.2">
      <c r="A53" s="29" t="s">
        <v>77</v>
      </c>
      <c r="B53" s="57" t="s">
        <v>50</v>
      </c>
      <c r="C53" s="57"/>
      <c r="D53" s="57"/>
      <c r="E53" s="57"/>
      <c r="F53" s="57"/>
      <c r="G53" s="29" t="s">
        <v>89</v>
      </c>
      <c r="H53" s="57" t="s">
        <v>62</v>
      </c>
      <c r="I53" s="57"/>
      <c r="J53" s="57"/>
      <c r="K53" s="57"/>
      <c r="L53" s="57"/>
    </row>
    <row r="54" spans="1:12" ht="14" customHeight="1" x14ac:dyDescent="0.2">
      <c r="A54" s="29" t="s">
        <v>78</v>
      </c>
      <c r="B54" s="57" t="s">
        <v>51</v>
      </c>
      <c r="C54" s="57"/>
      <c r="D54" s="57"/>
      <c r="E54" s="57"/>
      <c r="F54" s="57"/>
      <c r="G54" s="29" t="s">
        <v>90</v>
      </c>
      <c r="H54" s="57" t="s">
        <v>63</v>
      </c>
      <c r="I54" s="57"/>
      <c r="J54" s="57"/>
      <c r="K54" s="57"/>
      <c r="L54" s="57"/>
    </row>
    <row r="55" spans="1:12" ht="14" customHeight="1" x14ac:dyDescent="0.2">
      <c r="A55" s="29" t="s">
        <v>79</v>
      </c>
      <c r="B55" s="57" t="s">
        <v>52</v>
      </c>
      <c r="C55" s="57"/>
      <c r="D55" s="57"/>
      <c r="E55" s="57"/>
      <c r="F55" s="57"/>
      <c r="G55" s="30"/>
      <c r="H55" s="30"/>
      <c r="I55" s="30"/>
      <c r="J55" s="30"/>
      <c r="K55" s="30"/>
      <c r="L55" s="30"/>
    </row>
  </sheetData>
  <sheetProtection sheet="1" objects="1" scenarios="1"/>
  <mergeCells count="62">
    <mergeCell ref="H52:L52"/>
    <mergeCell ref="H53:L53"/>
    <mergeCell ref="H54:L54"/>
    <mergeCell ref="B11:L11"/>
    <mergeCell ref="B12:L12"/>
    <mergeCell ref="B13:L13"/>
    <mergeCell ref="B14:L14"/>
    <mergeCell ref="B15:L15"/>
    <mergeCell ref="B16:L16"/>
    <mergeCell ref="B17:L17"/>
    <mergeCell ref="B54:F54"/>
    <mergeCell ref="A43:L43"/>
    <mergeCell ref="B45:F45"/>
    <mergeCell ref="B46:F46"/>
    <mergeCell ref="B47:F47"/>
    <mergeCell ref="B41:L41"/>
    <mergeCell ref="B55:F55"/>
    <mergeCell ref="H44:L44"/>
    <mergeCell ref="H45:L45"/>
    <mergeCell ref="H46:L46"/>
    <mergeCell ref="H47:L47"/>
    <mergeCell ref="H48:L48"/>
    <mergeCell ref="H49:L49"/>
    <mergeCell ref="H50:L50"/>
    <mergeCell ref="H51:L51"/>
    <mergeCell ref="B48:F48"/>
    <mergeCell ref="B49:F49"/>
    <mergeCell ref="B50:F50"/>
    <mergeCell ref="B51:F51"/>
    <mergeCell ref="B52:F52"/>
    <mergeCell ref="B53:F53"/>
    <mergeCell ref="B44:F44"/>
    <mergeCell ref="A9:L9"/>
    <mergeCell ref="B39:L39"/>
    <mergeCell ref="B40:L40"/>
    <mergeCell ref="B29:L29"/>
    <mergeCell ref="B30:L30"/>
    <mergeCell ref="B31:L31"/>
    <mergeCell ref="B32:L32"/>
    <mergeCell ref="B38:L38"/>
    <mergeCell ref="B22:L22"/>
    <mergeCell ref="B23:L23"/>
    <mergeCell ref="B24:L24"/>
    <mergeCell ref="B25:L25"/>
    <mergeCell ref="B26:L26"/>
    <mergeCell ref="B27:L27"/>
    <mergeCell ref="B28:L28"/>
    <mergeCell ref="B33:L33"/>
    <mergeCell ref="A1:L1"/>
    <mergeCell ref="A2:L2"/>
    <mergeCell ref="A3:L3"/>
    <mergeCell ref="A4:L4"/>
    <mergeCell ref="A6:L6"/>
    <mergeCell ref="B42:L42"/>
    <mergeCell ref="B18:L18"/>
    <mergeCell ref="B19:L19"/>
    <mergeCell ref="B20:L20"/>
    <mergeCell ref="B21:L21"/>
    <mergeCell ref="B34:L34"/>
    <mergeCell ref="B35:L35"/>
    <mergeCell ref="B36:L36"/>
    <mergeCell ref="B37:L37"/>
  </mergeCells>
  <conditionalFormatting sqref="A12:L41">
    <cfRule type="expression" dxfId="3" priority="1">
      <formula>$B12=""</formula>
    </cfRule>
  </conditionalFormatting>
  <pageMargins left="0.19685039375000002" right="0.19685039375000002" top="0.19685039375000002" bottom="0.19685039375000002" header="0.19685039375000002" footer="0.19685039375000002"/>
  <pageSetup paperSize="9" scale="62" orientation="portrait" horizontalDpi="0" verticalDpi="0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400A8C1-76D7-D94E-B6BA-5BF6E6CFCC25}">
  <sheetPr>
    <pageSetUpPr fitToPage="1"/>
  </sheetPr>
  <dimension ref="A1:L55"/>
  <sheetViews>
    <sheetView topLeftCell="A3" workbookViewId="0">
      <selection activeCell="A4" sqref="A4:L4"/>
    </sheetView>
  </sheetViews>
  <sheetFormatPr baseColWidth="10" defaultRowHeight="16" x14ac:dyDescent="0.2"/>
  <cols>
    <col min="1" max="1" width="20" customWidth="1"/>
    <col min="2" max="12" width="10" customWidth="1"/>
  </cols>
  <sheetData>
    <row r="1" spans="1:12" ht="60" customHeight="1" x14ac:dyDescent="0.2">
      <c r="A1" s="50" t="s">
        <v>66</v>
      </c>
      <c r="B1" s="51"/>
      <c r="C1" s="51"/>
      <c r="D1" s="51"/>
      <c r="E1" s="51"/>
      <c r="F1" s="51"/>
      <c r="G1" s="51"/>
      <c r="H1" s="51"/>
      <c r="I1" s="51"/>
      <c r="J1" s="51"/>
      <c r="K1" s="51"/>
      <c r="L1" s="51"/>
    </row>
    <row r="2" spans="1:12" ht="42" customHeight="1" x14ac:dyDescent="0.4">
      <c r="A2" s="52">
        <f>Configuración!B3</f>
        <v>0</v>
      </c>
      <c r="B2" s="51"/>
      <c r="C2" s="51"/>
      <c r="D2" s="51"/>
      <c r="E2" s="51"/>
      <c r="F2" s="51"/>
      <c r="G2" s="51"/>
      <c r="H2" s="51"/>
      <c r="I2" s="51"/>
      <c r="J2" s="51"/>
      <c r="K2" s="51"/>
      <c r="L2" s="51"/>
    </row>
    <row r="3" spans="1:12" ht="24" customHeight="1" x14ac:dyDescent="0.25">
      <c r="A3" s="53" t="str">
        <f>"Curso académico: "&amp;Configuración!B4</f>
        <v xml:space="preserve">Curso académico: </v>
      </c>
      <c r="B3" s="51"/>
      <c r="C3" s="51"/>
      <c r="D3" s="51"/>
      <c r="E3" s="51"/>
      <c r="F3" s="51"/>
      <c r="G3" s="51"/>
      <c r="H3" s="51"/>
      <c r="I3" s="51"/>
      <c r="J3" s="51"/>
      <c r="K3" s="51"/>
      <c r="L3" s="51"/>
    </row>
    <row r="4" spans="1:12" ht="34" customHeight="1" x14ac:dyDescent="0.3">
      <c r="A4" s="54" t="s">
        <v>136</v>
      </c>
      <c r="B4" s="51"/>
      <c r="C4" s="51"/>
      <c r="D4" s="51"/>
      <c r="E4" s="51"/>
      <c r="F4" s="51"/>
      <c r="G4" s="51"/>
      <c r="H4" s="51"/>
      <c r="I4" s="51"/>
      <c r="J4" s="51"/>
      <c r="K4" s="51"/>
      <c r="L4" s="51"/>
    </row>
    <row r="5" spans="1:12" ht="6" customHeight="1" x14ac:dyDescent="0.2"/>
    <row r="6" spans="1:12" ht="22" customHeight="1" thickBot="1" x14ac:dyDescent="0.25">
      <c r="A6" s="55" t="s">
        <v>67</v>
      </c>
      <c r="B6" s="51"/>
      <c r="C6" s="51"/>
      <c r="D6" s="51"/>
      <c r="E6" s="51"/>
      <c r="F6" s="51"/>
      <c r="G6" s="51"/>
      <c r="H6" s="51"/>
      <c r="I6" s="51"/>
      <c r="J6" s="51"/>
      <c r="K6" s="51"/>
      <c r="L6" s="51"/>
    </row>
    <row r="7" spans="1:12" ht="22" customHeight="1" thickBot="1" x14ac:dyDescent="0.25">
      <c r="A7" s="21" t="s">
        <v>68</v>
      </c>
      <c r="B7" s="21" t="s">
        <v>69</v>
      </c>
      <c r="C7" s="21" t="s">
        <v>70</v>
      </c>
      <c r="D7" s="21" t="s">
        <v>71</v>
      </c>
      <c r="E7" s="21" t="s">
        <v>72</v>
      </c>
      <c r="F7" s="21" t="s">
        <v>73</v>
      </c>
      <c r="G7" s="21" t="s">
        <v>74</v>
      </c>
      <c r="H7" s="21" t="s">
        <v>75</v>
      </c>
      <c r="I7" s="21" t="s">
        <v>76</v>
      </c>
      <c r="J7" s="21" t="s">
        <v>77</v>
      </c>
      <c r="K7" s="21" t="s">
        <v>78</v>
      </c>
      <c r="L7" s="24" t="s">
        <v>79</v>
      </c>
    </row>
    <row r="8" spans="1:12" ht="22" customHeight="1" thickBot="1" x14ac:dyDescent="0.25">
      <c r="A8" s="22" t="s">
        <v>80</v>
      </c>
      <c r="B8" s="22" t="s">
        <v>81</v>
      </c>
      <c r="C8" s="22" t="s">
        <v>82</v>
      </c>
      <c r="D8" s="22" t="s">
        <v>83</v>
      </c>
      <c r="E8" s="22" t="s">
        <v>84</v>
      </c>
      <c r="F8" s="22" t="s">
        <v>85</v>
      </c>
      <c r="G8" s="22" t="s">
        <v>86</v>
      </c>
      <c r="H8" s="22" t="s">
        <v>87</v>
      </c>
      <c r="I8" s="16" t="s">
        <v>88</v>
      </c>
      <c r="J8" s="17" t="s">
        <v>89</v>
      </c>
      <c r="K8" s="17" t="s">
        <v>90</v>
      </c>
      <c r="L8" s="20"/>
    </row>
    <row r="9" spans="1:12" ht="20" customHeight="1" x14ac:dyDescent="0.2">
      <c r="A9" s="56" t="s">
        <v>110</v>
      </c>
      <c r="B9" s="51"/>
      <c r="C9" s="51"/>
      <c r="D9" s="51"/>
      <c r="E9" s="51"/>
      <c r="F9" s="51"/>
      <c r="G9" s="51"/>
      <c r="H9" s="51"/>
      <c r="I9" s="51"/>
      <c r="J9" s="51"/>
      <c r="K9" s="51"/>
      <c r="L9" s="51"/>
    </row>
    <row r="10" spans="1:12" ht="6" customHeight="1" x14ac:dyDescent="0.2"/>
    <row r="11" spans="1:12" ht="26" customHeight="1" x14ac:dyDescent="0.25">
      <c r="A11" s="31" t="s">
        <v>92</v>
      </c>
      <c r="B11" s="59" t="s">
        <v>4</v>
      </c>
      <c r="C11" s="59"/>
      <c r="D11" s="59"/>
      <c r="E11" s="59"/>
      <c r="F11" s="59"/>
      <c r="G11" s="59"/>
      <c r="H11" s="59"/>
      <c r="I11" s="59"/>
      <c r="J11" s="59"/>
      <c r="K11" s="59"/>
      <c r="L11" s="59"/>
    </row>
    <row r="12" spans="1:12" ht="22" customHeight="1" x14ac:dyDescent="0.3">
      <c r="A12" s="32" cm="1">
        <f t="array" ref="A12">IFERROR(INDEX(Control!$C$4:$C$33,SMALL(IF(Control!$B$4:$B$33="Sí",ROW(Control!$B$4:$B$33)),1)-3)-INDEX(Control!$D$4:$D$33,SMALL(IF(Control!$B$4:$B$33="Sí",ROW(Control!$B$4:$B$33)),1)-3)+INDEX(Control!$E$4:$E$33,SMALL(IF(Control!$B$4:$B$33="Sí",ROW(Control!$B$4:$B$33)),1)-3)-SUM(INDEX(Control!$F$4:Y$33,SMALL(IF(Control!$B$4:$B$33="Sí",ROW(Control!$B$4:$B$33)),1)-3,0)),"")</f>
        <v>0</v>
      </c>
      <c r="B12" s="46" t="str" cm="1">
        <f t="array" ref="B12">IFERROR(INDEX(Control!$A$4:$A$33,SMALL(IF(Control!$B$4:$B$33="Sí",ROW(Control!$B$4:$B$33)),1)-3)&amp;IF(INDEX(Configuración!$C$10:$C$39,SMALL(IF(Control!$B$4:$B$33="Sí",ROW(Control!$B$4:$B$33)),1)-3)="Sí"," (solo para Enseñanzas Profesionales)",""),"")</f>
        <v>ACORDEÓN</v>
      </c>
      <c r="C12" s="47"/>
      <c r="D12" s="47"/>
      <c r="E12" s="47"/>
      <c r="F12" s="47"/>
      <c r="G12" s="47"/>
      <c r="H12" s="47"/>
      <c r="I12" s="47"/>
      <c r="J12" s="47"/>
      <c r="K12" s="47"/>
      <c r="L12" s="47"/>
    </row>
    <row r="13" spans="1:12" ht="22" customHeight="1" x14ac:dyDescent="0.3">
      <c r="A13" s="33" cm="1">
        <f t="array" ref="A13">IFERROR(INDEX(Control!$C$4:$C$33,SMALL(IF(Control!$B$4:$B$33="Sí",ROW(Control!$B$4:$B$33)),2)-3)-INDEX(Control!$D$4:$D$33,SMALL(IF(Control!$B$4:$B$33="Sí",ROW(Control!$B$4:$B$33)),2)-3)+INDEX(Control!$E$4:$E$33,SMALL(IF(Control!$B$4:$B$33="Sí",ROW(Control!$B$4:$B$33)),2)-3)-SUM(INDEX(Control!$F$4:Y$33,SMALL(IF(Control!$B$4:$B$33="Sí",ROW(Control!$B$4:$B$33)),2)-3,0)),"")</f>
        <v>0</v>
      </c>
      <c r="B13" s="48" t="str" cm="1">
        <f t="array" ref="B13">IFERROR(INDEX(Control!$A$4:$A$33,SMALL(IF(Control!$B$4:$B$33="Sí",ROW(Control!$B$4:$B$33)),2)-3)&amp;IF(INDEX(Configuración!$C$10:$C$39,SMALL(IF(Control!$B$4:$B$33="Sí",ROW(Control!$B$4:$B$33)),2)-3)="Sí"," (solo para Enseñanzas Profesionales)",""),"")</f>
        <v>ARPA</v>
      </c>
      <c r="C13" s="49"/>
      <c r="D13" s="49"/>
      <c r="E13" s="49"/>
      <c r="F13" s="49"/>
      <c r="G13" s="49"/>
      <c r="H13" s="49"/>
      <c r="I13" s="49"/>
      <c r="J13" s="49"/>
      <c r="K13" s="49"/>
      <c r="L13" s="49"/>
    </row>
    <row r="14" spans="1:12" ht="22" customHeight="1" x14ac:dyDescent="0.3">
      <c r="A14" s="32" cm="1">
        <f t="array" ref="A14">IFERROR(INDEX(Control!$C$4:$C$33,SMALL(IF(Control!$B$4:$B$33="Sí",ROW(Control!$B$4:$B$33)),3)-3)-INDEX(Control!$D$4:$D$33,SMALL(IF(Control!$B$4:$B$33="Sí",ROW(Control!$B$4:$B$33)),3)-3)+INDEX(Control!$E$4:$E$33,SMALL(IF(Control!$B$4:$B$33="Sí",ROW(Control!$B$4:$B$33)),3)-3)-SUM(INDEX(Control!$F$4:Y$33,SMALL(IF(Control!$B$4:$B$33="Sí",ROW(Control!$B$4:$B$33)),3)-3,0)),"")</f>
        <v>0</v>
      </c>
      <c r="B14" s="46" t="str" cm="1">
        <f t="array" ref="B14">IFERROR(INDEX(Control!$A$4:$A$33,SMALL(IF(Control!$B$4:$B$33="Sí",ROW(Control!$B$4:$B$33)),3)-3)&amp;IF(INDEX(Configuración!$C$10:$C$39,SMALL(IF(Control!$B$4:$B$33="Sí",ROW(Control!$B$4:$B$33)),3)-3)="Sí"," (solo para Enseñanzas Profesionales)",""),"")</f>
        <v>BAJO ELÉCTRICO</v>
      </c>
      <c r="C14" s="47"/>
      <c r="D14" s="47"/>
      <c r="E14" s="47"/>
      <c r="F14" s="47"/>
      <c r="G14" s="47"/>
      <c r="H14" s="47"/>
      <c r="I14" s="47"/>
      <c r="J14" s="47"/>
      <c r="K14" s="47"/>
      <c r="L14" s="47"/>
    </row>
    <row r="15" spans="1:12" ht="22" customHeight="1" x14ac:dyDescent="0.3">
      <c r="A15" s="33" cm="1">
        <f t="array" ref="A15">IFERROR(INDEX(Control!$C$4:$C$33,SMALL(IF(Control!$B$4:$B$33="Sí",ROW(Control!$B$4:$B$33)),4)-3)-INDEX(Control!$D$4:$D$33,SMALL(IF(Control!$B$4:$B$33="Sí",ROW(Control!$B$4:$B$33)),4)-3)+INDEX(Control!$E$4:$E$33,SMALL(IF(Control!$B$4:$B$33="Sí",ROW(Control!$B$4:$B$33)),4)-3)-SUM(INDEX(Control!$F$4:Y$33,SMALL(IF(Control!$B$4:$B$33="Sí",ROW(Control!$B$4:$B$33)),4)-3,0)),"")</f>
        <v>0</v>
      </c>
      <c r="B15" s="48" t="str" cm="1">
        <f t="array" ref="B15">IFERROR(INDEX(Control!$A$4:$A$33,SMALL(IF(Control!$B$4:$B$33="Sí",ROW(Control!$B$4:$B$33)),4)-3)&amp;IF(INDEX(Configuración!$C$10:$C$39,SMALL(IF(Control!$B$4:$B$33="Sí",ROW(Control!$B$4:$B$33)),4)-3)="Sí"," (solo para Enseñanzas Profesionales)",""),"")</f>
        <v>CANTO (solo para Enseñanzas Profesionales)</v>
      </c>
      <c r="C15" s="49"/>
      <c r="D15" s="49"/>
      <c r="E15" s="49"/>
      <c r="F15" s="49"/>
      <c r="G15" s="49"/>
      <c r="H15" s="49"/>
      <c r="I15" s="49"/>
      <c r="J15" s="49"/>
      <c r="K15" s="49"/>
      <c r="L15" s="49"/>
    </row>
    <row r="16" spans="1:12" ht="22" customHeight="1" x14ac:dyDescent="0.3">
      <c r="A16" s="32" cm="1">
        <f t="array" ref="A16">IFERROR(INDEX(Control!$C$4:$C$33,SMALL(IF(Control!$B$4:$B$33="Sí",ROW(Control!$B$4:$B$33)),5)-3)-INDEX(Control!$D$4:$D$33,SMALL(IF(Control!$B$4:$B$33="Sí",ROW(Control!$B$4:$B$33)),5)-3)+INDEX(Control!$E$4:$E$33,SMALL(IF(Control!$B$4:$B$33="Sí",ROW(Control!$B$4:$B$33)),5)-3)-SUM(INDEX(Control!$F$4:Y$33,SMALL(IF(Control!$B$4:$B$33="Sí",ROW(Control!$B$4:$B$33)),5)-3,0)),"")</f>
        <v>0</v>
      </c>
      <c r="B16" s="46" t="str" cm="1">
        <f t="array" ref="B16">IFERROR(INDEX(Control!$A$4:$A$33,SMALL(IF(Control!$B$4:$B$33="Sí",ROW(Control!$B$4:$B$33)),5)-3)&amp;IF(INDEX(Configuración!$C$10:$C$39,SMALL(IF(Control!$B$4:$B$33="Sí",ROW(Control!$B$4:$B$33)),5)-3)="Sí"," (solo para Enseñanzas Profesionales)",""),"")</f>
        <v>CANTO VALENCIANO</v>
      </c>
      <c r="C16" s="47"/>
      <c r="D16" s="47"/>
      <c r="E16" s="47"/>
      <c r="F16" s="47"/>
      <c r="G16" s="47"/>
      <c r="H16" s="47"/>
      <c r="I16" s="47"/>
      <c r="J16" s="47"/>
      <c r="K16" s="47"/>
      <c r="L16" s="47"/>
    </row>
    <row r="17" spans="1:12" ht="22" customHeight="1" x14ac:dyDescent="0.3">
      <c r="A17" s="33" cm="1">
        <f t="array" ref="A17">IFERROR(INDEX(Control!$C$4:$C$33,SMALL(IF(Control!$B$4:$B$33="Sí",ROW(Control!$B$4:$B$33)),6)-3)-INDEX(Control!$D$4:$D$33,SMALL(IF(Control!$B$4:$B$33="Sí",ROW(Control!$B$4:$B$33)),6)-3)+INDEX(Control!$E$4:$E$33,SMALL(IF(Control!$B$4:$B$33="Sí",ROW(Control!$B$4:$B$33)),6)-3)-SUM(INDEX(Control!$F$4:Y$33,SMALL(IF(Control!$B$4:$B$33="Sí",ROW(Control!$B$4:$B$33)),6)-3,0)),"")</f>
        <v>0</v>
      </c>
      <c r="B17" s="48" t="str" cm="1">
        <f t="array" ref="B17">IFERROR(INDEX(Control!$A$4:$A$33,SMALL(IF(Control!$B$4:$B$33="Sí",ROW(Control!$B$4:$B$33)),6)-3)&amp;IF(INDEX(Configuración!$C$10:$C$39,SMALL(IF(Control!$B$4:$B$33="Sí",ROW(Control!$B$4:$B$33)),6)-3)="Sí"," (solo para Enseñanzas Profesionales)",""),"")</f>
        <v>CLARINETE</v>
      </c>
      <c r="C17" s="49"/>
      <c r="D17" s="49"/>
      <c r="E17" s="49"/>
      <c r="F17" s="49"/>
      <c r="G17" s="49"/>
      <c r="H17" s="49"/>
      <c r="I17" s="49"/>
      <c r="J17" s="49"/>
      <c r="K17" s="49"/>
      <c r="L17" s="49"/>
    </row>
    <row r="18" spans="1:12" ht="22" customHeight="1" x14ac:dyDescent="0.3">
      <c r="A18" s="32" cm="1">
        <f t="array" ref="A18">IFERROR(INDEX(Control!$C$4:$C$33,SMALL(IF(Control!$B$4:$B$33="Sí",ROW(Control!$B$4:$B$33)),7)-3)-INDEX(Control!$D$4:$D$33,SMALL(IF(Control!$B$4:$B$33="Sí",ROW(Control!$B$4:$B$33)),7)-3)+INDEX(Control!$E$4:$E$33,SMALL(IF(Control!$B$4:$B$33="Sí",ROW(Control!$B$4:$B$33)),7)-3)-SUM(INDEX(Control!$F$4:Y$33,SMALL(IF(Control!$B$4:$B$33="Sí",ROW(Control!$B$4:$B$33)),7)-3,0)),"")</f>
        <v>0</v>
      </c>
      <c r="B18" s="46" t="str" cm="1">
        <f t="array" ref="B18">IFERROR(INDEX(Control!$A$4:$A$33,SMALL(IF(Control!$B$4:$B$33="Sí",ROW(Control!$B$4:$B$33)),7)-3)&amp;IF(INDEX(Configuración!$C$10:$C$39,SMALL(IF(Control!$B$4:$B$33="Sí",ROW(Control!$B$4:$B$33)),7)-3)="Sí"," (solo para Enseñanzas Profesionales)",""),"")</f>
        <v>CLAVECÍN</v>
      </c>
      <c r="C18" s="47"/>
      <c r="D18" s="47"/>
      <c r="E18" s="47"/>
      <c r="F18" s="47"/>
      <c r="G18" s="47"/>
      <c r="H18" s="47"/>
      <c r="I18" s="47"/>
      <c r="J18" s="47"/>
      <c r="K18" s="47"/>
      <c r="L18" s="47"/>
    </row>
    <row r="19" spans="1:12" ht="22" customHeight="1" x14ac:dyDescent="0.3">
      <c r="A19" s="33" cm="1">
        <f t="array" ref="A19">IFERROR(INDEX(Control!$C$4:$C$33,SMALL(IF(Control!$B$4:$B$33="Sí",ROW(Control!$B$4:$B$33)),8)-3)-INDEX(Control!$D$4:$D$33,SMALL(IF(Control!$B$4:$B$33="Sí",ROW(Control!$B$4:$B$33)),8)-3)+INDEX(Control!$E$4:$E$33,SMALL(IF(Control!$B$4:$B$33="Sí",ROW(Control!$B$4:$B$33)),8)-3)-SUM(INDEX(Control!$F$4:Y$33,SMALL(IF(Control!$B$4:$B$33="Sí",ROW(Control!$B$4:$B$33)),8)-3,0)),"")</f>
        <v>0</v>
      </c>
      <c r="B19" s="48" t="str" cm="1">
        <f t="array" ref="B19">IFERROR(INDEX(Control!$A$4:$A$33,SMALL(IF(Control!$B$4:$B$33="Sí",ROW(Control!$B$4:$B$33)),8)-3)&amp;IF(INDEX(Configuración!$C$10:$C$39,SMALL(IF(Control!$B$4:$B$33="Sí",ROW(Control!$B$4:$B$33)),8)-3)="Sí"," (solo para Enseñanzas Profesionales)",""),"")</f>
        <v>CONTRABAJO</v>
      </c>
      <c r="C19" s="49"/>
      <c r="D19" s="49"/>
      <c r="E19" s="49"/>
      <c r="F19" s="49"/>
      <c r="G19" s="49"/>
      <c r="H19" s="49"/>
      <c r="I19" s="49"/>
      <c r="J19" s="49"/>
      <c r="K19" s="49"/>
      <c r="L19" s="49"/>
    </row>
    <row r="20" spans="1:12" ht="22" customHeight="1" x14ac:dyDescent="0.3">
      <c r="A20" s="32" cm="1">
        <f t="array" ref="A20">IFERROR(INDEX(Control!$C$4:$C$33,SMALL(IF(Control!$B$4:$B$33="Sí",ROW(Control!$B$4:$B$33)),9)-3)-INDEX(Control!$D$4:$D$33,SMALL(IF(Control!$B$4:$B$33="Sí",ROW(Control!$B$4:$B$33)),9)-3)+INDEX(Control!$E$4:$E$33,SMALL(IF(Control!$B$4:$B$33="Sí",ROW(Control!$B$4:$B$33)),9)-3)-SUM(INDEX(Control!$F$4:Y$33,SMALL(IF(Control!$B$4:$B$33="Sí",ROW(Control!$B$4:$B$33)),9)-3,0)),"")</f>
        <v>0</v>
      </c>
      <c r="B20" s="46" t="str" cm="1">
        <f t="array" ref="B20">IFERROR(INDEX(Control!$A$4:$A$33,SMALL(IF(Control!$B$4:$B$33="Sí",ROW(Control!$B$4:$B$33)),9)-3)&amp;IF(INDEX(Configuración!$C$10:$C$39,SMALL(IF(Control!$B$4:$B$33="Sí",ROW(Control!$B$4:$B$33)),9)-3)="Sí"," (solo para Enseñanzas Profesionales)",""),"")</f>
        <v>CORO</v>
      </c>
      <c r="C20" s="47"/>
      <c r="D20" s="47"/>
      <c r="E20" s="47"/>
      <c r="F20" s="47"/>
      <c r="G20" s="47"/>
      <c r="H20" s="47"/>
      <c r="I20" s="47"/>
      <c r="J20" s="47"/>
      <c r="K20" s="47"/>
      <c r="L20" s="47"/>
    </row>
    <row r="21" spans="1:12" ht="22" customHeight="1" x14ac:dyDescent="0.3">
      <c r="A21" s="33" cm="1">
        <f t="array" ref="A21">IFERROR(INDEX(Control!$C$4:$C$33,SMALL(IF(Control!$B$4:$B$33="Sí",ROW(Control!$B$4:$B$33)),10)-3)-INDEX(Control!$D$4:$D$33,SMALL(IF(Control!$B$4:$B$33="Sí",ROW(Control!$B$4:$B$33)),10)-3)+INDEX(Control!$E$4:$E$33,SMALL(IF(Control!$B$4:$B$33="Sí",ROW(Control!$B$4:$B$33)),10)-3)-SUM(INDEX(Control!$F$4:Y$33,SMALL(IF(Control!$B$4:$B$33="Sí",ROW(Control!$B$4:$B$33)),10)-3,0)),"")</f>
        <v>0</v>
      </c>
      <c r="B21" s="48" t="str" cm="1">
        <f t="array" ref="B21">IFERROR(INDEX(Control!$A$4:$A$33,SMALL(IF(Control!$B$4:$B$33="Sí",ROW(Control!$B$4:$B$33)),10)-3)&amp;IF(INDEX(Configuración!$C$10:$C$39,SMALL(IF(Control!$B$4:$B$33="Sí",ROW(Control!$B$4:$B$33)),10)-3)="Sí"," (solo para Enseñanzas Profesionales)",""),"")</f>
        <v>DULZAINA</v>
      </c>
      <c r="C21" s="49"/>
      <c r="D21" s="49"/>
      <c r="E21" s="49"/>
      <c r="F21" s="49"/>
      <c r="G21" s="49"/>
      <c r="H21" s="49"/>
      <c r="I21" s="49"/>
      <c r="J21" s="49"/>
      <c r="K21" s="49"/>
      <c r="L21" s="49"/>
    </row>
    <row r="22" spans="1:12" ht="22" customHeight="1" x14ac:dyDescent="0.3">
      <c r="A22" s="32" cm="1">
        <f t="array" ref="A22">IFERROR(INDEX(Control!$C$4:$C$33,SMALL(IF(Control!$B$4:$B$33="Sí",ROW(Control!$B$4:$B$33)),11)-3)-INDEX(Control!$D$4:$D$33,SMALL(IF(Control!$B$4:$B$33="Sí",ROW(Control!$B$4:$B$33)),11)-3)+INDEX(Control!$E$4:$E$33,SMALL(IF(Control!$B$4:$B$33="Sí",ROW(Control!$B$4:$B$33)),11)-3)-SUM(INDEX(Control!$F$4:Y$33,SMALL(IF(Control!$B$4:$B$33="Sí",ROW(Control!$B$4:$B$33)),11)-3,0)),"")</f>
        <v>0</v>
      </c>
      <c r="B22" s="46" t="str" cm="1">
        <f t="array" ref="B22">IFERROR(INDEX(Control!$A$4:$A$33,SMALL(IF(Control!$B$4:$B$33="Sí",ROW(Control!$B$4:$B$33)),11)-3)&amp;IF(INDEX(Configuración!$C$10:$C$39,SMALL(IF(Control!$B$4:$B$33="Sí",ROW(Control!$B$4:$B$33)),11)-3)="Sí"," (solo para Enseñanzas Profesionales)",""),"")</f>
        <v>FAGOT</v>
      </c>
      <c r="C22" s="47"/>
      <c r="D22" s="47"/>
      <c r="E22" s="47"/>
      <c r="F22" s="47"/>
      <c r="G22" s="47"/>
      <c r="H22" s="47"/>
      <c r="I22" s="47"/>
      <c r="J22" s="47"/>
      <c r="K22" s="47"/>
      <c r="L22" s="47"/>
    </row>
    <row r="23" spans="1:12" ht="22" customHeight="1" x14ac:dyDescent="0.3">
      <c r="A23" s="33" cm="1">
        <f t="array" ref="A23">IFERROR(INDEX(Control!$C$4:$C$33,SMALL(IF(Control!$B$4:$B$33="Sí",ROW(Control!$B$4:$B$33)),12)-3)-INDEX(Control!$D$4:$D$33,SMALL(IF(Control!$B$4:$B$33="Sí",ROW(Control!$B$4:$B$33)),12)-3)+INDEX(Control!$E$4:$E$33,SMALL(IF(Control!$B$4:$B$33="Sí",ROW(Control!$B$4:$B$33)),12)-3)-SUM(INDEX(Control!$F$4:Y$33,SMALL(IF(Control!$B$4:$B$33="Sí",ROW(Control!$B$4:$B$33)),12)-3,0)),"")</f>
        <v>0</v>
      </c>
      <c r="B23" s="48" t="str" cm="1">
        <f t="array" ref="B23">IFERROR(INDEX(Control!$A$4:$A$33,SMALL(IF(Control!$B$4:$B$33="Sí",ROW(Control!$B$4:$B$33)),12)-3)&amp;IF(INDEX(Configuración!$C$10:$C$39,SMALL(IF(Control!$B$4:$B$33="Sí",ROW(Control!$B$4:$B$33)),12)-3)="Sí"," (solo para Enseñanzas Profesionales)",""),"")</f>
        <v>FLAUTA</v>
      </c>
      <c r="C23" s="49"/>
      <c r="D23" s="49"/>
      <c r="E23" s="49"/>
      <c r="F23" s="49"/>
      <c r="G23" s="49"/>
      <c r="H23" s="49"/>
      <c r="I23" s="49"/>
      <c r="J23" s="49"/>
      <c r="K23" s="49"/>
      <c r="L23" s="49"/>
    </row>
    <row r="24" spans="1:12" ht="22" customHeight="1" x14ac:dyDescent="0.3">
      <c r="A24" s="32" cm="1">
        <f t="array" ref="A24">IFERROR(INDEX(Control!$C$4:$C$33,SMALL(IF(Control!$B$4:$B$33="Sí",ROW(Control!$B$4:$B$33)),13)-3)-INDEX(Control!$D$4:$D$33,SMALL(IF(Control!$B$4:$B$33="Sí",ROW(Control!$B$4:$B$33)),13)-3)+INDEX(Control!$E$4:$E$33,SMALL(IF(Control!$B$4:$B$33="Sí",ROW(Control!$B$4:$B$33)),13)-3)-SUM(INDEX(Control!$F$4:Y$33,SMALL(IF(Control!$B$4:$B$33="Sí",ROW(Control!$B$4:$B$33)),13)-3,0)),"")</f>
        <v>0</v>
      </c>
      <c r="B24" s="46" t="str" cm="1">
        <f t="array" ref="B24">IFERROR(INDEX(Control!$A$4:$A$33,SMALL(IF(Control!$B$4:$B$33="Sí",ROW(Control!$B$4:$B$33)),13)-3)&amp;IF(INDEX(Configuración!$C$10:$C$39,SMALL(IF(Control!$B$4:$B$33="Sí",ROW(Control!$B$4:$B$33)),13)-3)="Sí"," (solo para Enseñanzas Profesionales)",""),"")</f>
        <v>FLAUTA DE PICO</v>
      </c>
      <c r="C24" s="47"/>
      <c r="D24" s="47"/>
      <c r="E24" s="47"/>
      <c r="F24" s="47"/>
      <c r="G24" s="47"/>
      <c r="H24" s="47"/>
      <c r="I24" s="47"/>
      <c r="J24" s="47"/>
      <c r="K24" s="47"/>
      <c r="L24" s="47"/>
    </row>
    <row r="25" spans="1:12" ht="22" customHeight="1" x14ac:dyDescent="0.3">
      <c r="A25" s="33" cm="1">
        <f t="array" ref="A25">IFERROR(INDEX(Control!$C$4:$C$33,SMALL(IF(Control!$B$4:$B$33="Sí",ROW(Control!$B$4:$B$33)),14)-3)-INDEX(Control!$D$4:$D$33,SMALL(IF(Control!$B$4:$B$33="Sí",ROW(Control!$B$4:$B$33)),14)-3)+INDEX(Control!$E$4:$E$33,SMALL(IF(Control!$B$4:$B$33="Sí",ROW(Control!$B$4:$B$33)),14)-3)-SUM(INDEX(Control!$F$4:Y$33,SMALL(IF(Control!$B$4:$B$33="Sí",ROW(Control!$B$4:$B$33)),14)-3,0)),"")</f>
        <v>0</v>
      </c>
      <c r="B25" s="48" t="str" cm="1">
        <f t="array" ref="B25">IFERROR(INDEX(Control!$A$4:$A$33,SMALL(IF(Control!$B$4:$B$33="Sí",ROW(Control!$B$4:$B$33)),14)-3)&amp;IF(INDEX(Configuración!$C$10:$C$39,SMALL(IF(Control!$B$4:$B$33="Sí",ROW(Control!$B$4:$B$33)),14)-3)="Sí"," (solo para Enseñanzas Profesionales)",""),"")</f>
        <v>GUITARRA</v>
      </c>
      <c r="C25" s="49"/>
      <c r="D25" s="49"/>
      <c r="E25" s="49"/>
      <c r="F25" s="49"/>
      <c r="G25" s="49"/>
      <c r="H25" s="49"/>
      <c r="I25" s="49"/>
      <c r="J25" s="49"/>
      <c r="K25" s="49"/>
      <c r="L25" s="49"/>
    </row>
    <row r="26" spans="1:12" ht="22" customHeight="1" x14ac:dyDescent="0.3">
      <c r="A26" s="32" cm="1">
        <f t="array" ref="A26">IFERROR(INDEX(Control!$C$4:$C$33,SMALL(IF(Control!$B$4:$B$33="Sí",ROW(Control!$B$4:$B$33)),15)-3)-INDEX(Control!$D$4:$D$33,SMALL(IF(Control!$B$4:$B$33="Sí",ROW(Control!$B$4:$B$33)),15)-3)+INDEX(Control!$E$4:$E$33,SMALL(IF(Control!$B$4:$B$33="Sí",ROW(Control!$B$4:$B$33)),15)-3)-SUM(INDEX(Control!$F$4:Y$33,SMALL(IF(Control!$B$4:$B$33="Sí",ROW(Control!$B$4:$B$33)),15)-3,0)),"")</f>
        <v>0</v>
      </c>
      <c r="B26" s="46" t="str" cm="1">
        <f t="array" ref="B26">IFERROR(INDEX(Control!$A$4:$A$33,SMALL(IF(Control!$B$4:$B$33="Sí",ROW(Control!$B$4:$B$33)),15)-3)&amp;IF(INDEX(Configuración!$C$10:$C$39,SMALL(IF(Control!$B$4:$B$33="Sí",ROW(Control!$B$4:$B$33)),15)-3)="Sí"," (solo para Enseñanzas Profesionales)",""),"")</f>
        <v>GUITARRA ELÉCTRICA</v>
      </c>
      <c r="C26" s="47"/>
      <c r="D26" s="47"/>
      <c r="E26" s="47"/>
      <c r="F26" s="47"/>
      <c r="G26" s="47"/>
      <c r="H26" s="47"/>
      <c r="I26" s="47"/>
      <c r="J26" s="47"/>
      <c r="K26" s="47"/>
      <c r="L26" s="47"/>
    </row>
    <row r="27" spans="1:12" ht="22" customHeight="1" x14ac:dyDescent="0.3">
      <c r="A27" s="33" cm="1">
        <f t="array" ref="A27">IFERROR(INDEX(Control!$C$4:$C$33,SMALL(IF(Control!$B$4:$B$33="Sí",ROW(Control!$B$4:$B$33)),16)-3)-INDEX(Control!$D$4:$D$33,SMALL(IF(Control!$B$4:$B$33="Sí",ROW(Control!$B$4:$B$33)),16)-3)+INDEX(Control!$E$4:$E$33,SMALL(IF(Control!$B$4:$B$33="Sí",ROW(Control!$B$4:$B$33)),16)-3)-SUM(INDEX(Control!$F$4:Y$33,SMALL(IF(Control!$B$4:$B$33="Sí",ROW(Control!$B$4:$B$33)),16)-3,0)),"")</f>
        <v>0</v>
      </c>
      <c r="B27" s="48" t="str" cm="1">
        <f t="array" ref="B27">IFERROR(INDEX(Control!$A$4:$A$33,SMALL(IF(Control!$B$4:$B$33="Sí",ROW(Control!$B$4:$B$33)),16)-3)&amp;IF(INDEX(Configuración!$C$10:$C$39,SMALL(IF(Control!$B$4:$B$33="Sí",ROW(Control!$B$4:$B$33)),16)-3)="Sí"," (solo para Enseñanzas Profesionales)",""),"")</f>
        <v>INSTRUMENTOS DE CUERDA PULSADA DEL RENACIMIENTO Y BARROCO</v>
      </c>
      <c r="C27" s="49"/>
      <c r="D27" s="49"/>
      <c r="E27" s="49"/>
      <c r="F27" s="49"/>
      <c r="G27" s="49"/>
      <c r="H27" s="49"/>
      <c r="I27" s="49"/>
      <c r="J27" s="49"/>
      <c r="K27" s="49"/>
      <c r="L27" s="49"/>
    </row>
    <row r="28" spans="1:12" ht="22" customHeight="1" x14ac:dyDescent="0.3">
      <c r="A28" s="32" cm="1">
        <f t="array" ref="A28">IFERROR(INDEX(Control!$C$4:$C$33,SMALL(IF(Control!$B$4:$B$33="Sí",ROW(Control!$B$4:$B$33)),17)-3)-INDEX(Control!$D$4:$D$33,SMALL(IF(Control!$B$4:$B$33="Sí",ROW(Control!$B$4:$B$33)),17)-3)+INDEX(Control!$E$4:$E$33,SMALL(IF(Control!$B$4:$B$33="Sí",ROW(Control!$B$4:$B$33)),17)-3)-SUM(INDEX(Control!$F$4:Y$33,SMALL(IF(Control!$B$4:$B$33="Sí",ROW(Control!$B$4:$B$33)),17)-3,0)),"")</f>
        <v>0</v>
      </c>
      <c r="B28" s="46" t="str" cm="1">
        <f t="array" ref="B28">IFERROR(INDEX(Control!$A$4:$A$33,SMALL(IF(Control!$B$4:$B$33="Sí",ROW(Control!$B$4:$B$33)),17)-3)&amp;IF(INDEX(Configuración!$C$10:$C$39,SMALL(IF(Control!$B$4:$B$33="Sí",ROW(Control!$B$4:$B$33)),17)-3)="Sí"," (solo para Enseñanzas Profesionales)",""),"")</f>
        <v>INSTRUMENTOS DE PLECTRO</v>
      </c>
      <c r="C28" s="47"/>
      <c r="D28" s="47"/>
      <c r="E28" s="47"/>
      <c r="F28" s="47"/>
      <c r="G28" s="47"/>
      <c r="H28" s="47"/>
      <c r="I28" s="47"/>
      <c r="J28" s="47"/>
      <c r="K28" s="47"/>
      <c r="L28" s="47"/>
    </row>
    <row r="29" spans="1:12" ht="22" customHeight="1" x14ac:dyDescent="0.3">
      <c r="A29" s="33" cm="1">
        <f t="array" ref="A29">IFERROR(INDEX(Control!$C$4:$C$33,SMALL(IF(Control!$B$4:$B$33="Sí",ROW(Control!$B$4:$B$33)),18)-3)-INDEX(Control!$D$4:$D$33,SMALL(IF(Control!$B$4:$B$33="Sí",ROW(Control!$B$4:$B$33)),18)-3)+INDEX(Control!$E$4:$E$33,SMALL(IF(Control!$B$4:$B$33="Sí",ROW(Control!$B$4:$B$33)),18)-3)-SUM(INDEX(Control!$F$4:Y$33,SMALL(IF(Control!$B$4:$B$33="Sí",ROW(Control!$B$4:$B$33)),18)-3,0)),"")</f>
        <v>0</v>
      </c>
      <c r="B29" s="48" t="str" cm="1">
        <f t="array" ref="B29">IFERROR(INDEX(Control!$A$4:$A$33,SMALL(IF(Control!$B$4:$B$33="Sí",ROW(Control!$B$4:$B$33)),18)-3)&amp;IF(INDEX(Configuración!$C$10:$C$39,SMALL(IF(Control!$B$4:$B$33="Sí",ROW(Control!$B$4:$B$33)),18)-3)="Sí"," (solo para Enseñanzas Profesionales)",""),"")</f>
        <v>OBOE</v>
      </c>
      <c r="C29" s="49"/>
      <c r="D29" s="49"/>
      <c r="E29" s="49"/>
      <c r="F29" s="49"/>
      <c r="G29" s="49"/>
      <c r="H29" s="49"/>
      <c r="I29" s="49"/>
      <c r="J29" s="49"/>
      <c r="K29" s="49"/>
      <c r="L29" s="49"/>
    </row>
    <row r="30" spans="1:12" ht="22" customHeight="1" x14ac:dyDescent="0.3">
      <c r="A30" s="32" cm="1">
        <f t="array" ref="A30">IFERROR(INDEX(Control!$C$4:$C$33,SMALL(IF(Control!$B$4:$B$33="Sí",ROW(Control!$B$4:$B$33)),19)-3)-INDEX(Control!$D$4:$D$33,SMALL(IF(Control!$B$4:$B$33="Sí",ROW(Control!$B$4:$B$33)),19)-3)+INDEX(Control!$E$4:$E$33,SMALL(IF(Control!$B$4:$B$33="Sí",ROW(Control!$B$4:$B$33)),19)-3)-SUM(INDEX(Control!$F$4:Y$33,SMALL(IF(Control!$B$4:$B$33="Sí",ROW(Control!$B$4:$B$33)),19)-3,0)),"")</f>
        <v>0</v>
      </c>
      <c r="B30" s="46" t="str" cm="1">
        <f t="array" ref="B30">IFERROR(INDEX(Control!$A$4:$A$33,SMALL(IF(Control!$B$4:$B$33="Sí",ROW(Control!$B$4:$B$33)),19)-3)&amp;IF(INDEX(Configuración!$C$10:$C$39,SMALL(IF(Control!$B$4:$B$33="Sí",ROW(Control!$B$4:$B$33)),19)-3)="Sí"," (solo para Enseñanzas Profesionales)",""),"")</f>
        <v>ÓRGANO</v>
      </c>
      <c r="C30" s="47"/>
      <c r="D30" s="47"/>
      <c r="E30" s="47"/>
      <c r="F30" s="47"/>
      <c r="G30" s="47"/>
      <c r="H30" s="47"/>
      <c r="I30" s="47"/>
      <c r="J30" s="47"/>
      <c r="K30" s="47"/>
      <c r="L30" s="47"/>
    </row>
    <row r="31" spans="1:12" ht="22" customHeight="1" x14ac:dyDescent="0.3">
      <c r="A31" s="33" cm="1">
        <f t="array" ref="A31">IFERROR(INDEX(Control!$C$4:$C$33,SMALL(IF(Control!$B$4:$B$33="Sí",ROW(Control!$B$4:$B$33)),20)-3)-INDEX(Control!$D$4:$D$33,SMALL(IF(Control!$B$4:$B$33="Sí",ROW(Control!$B$4:$B$33)),20)-3)+INDEX(Control!$E$4:$E$33,SMALL(IF(Control!$B$4:$B$33="Sí",ROW(Control!$B$4:$B$33)),20)-3)-SUM(INDEX(Control!$F$4:Y$33,SMALL(IF(Control!$B$4:$B$33="Sí",ROW(Control!$B$4:$B$33)),20)-3,0)),"")</f>
        <v>0</v>
      </c>
      <c r="B31" s="48" t="str" cm="1">
        <f t="array" ref="B31">IFERROR(INDEX(Control!$A$4:$A$33,SMALL(IF(Control!$B$4:$B$33="Sí",ROW(Control!$B$4:$B$33)),20)-3)&amp;IF(INDEX(Configuración!$C$10:$C$39,SMALL(IF(Control!$B$4:$B$33="Sí",ROW(Control!$B$4:$B$33)),20)-3)="Sí"," (solo para Enseñanzas Profesionales)",""),"")</f>
        <v>PERCUSIÓN</v>
      </c>
      <c r="C31" s="49"/>
      <c r="D31" s="49"/>
      <c r="E31" s="49"/>
      <c r="F31" s="49"/>
      <c r="G31" s="49"/>
      <c r="H31" s="49"/>
      <c r="I31" s="49"/>
      <c r="J31" s="49"/>
      <c r="K31" s="49"/>
      <c r="L31" s="49"/>
    </row>
    <row r="32" spans="1:12" ht="22" customHeight="1" x14ac:dyDescent="0.3">
      <c r="A32" s="32" cm="1">
        <f t="array" ref="A32">IFERROR(INDEX(Control!$C$4:$C$33,SMALL(IF(Control!$B$4:$B$33="Sí",ROW(Control!$B$4:$B$33)),21)-3)-INDEX(Control!$D$4:$D$33,SMALL(IF(Control!$B$4:$B$33="Sí",ROW(Control!$B$4:$B$33)),21)-3)+INDEX(Control!$E$4:$E$33,SMALL(IF(Control!$B$4:$B$33="Sí",ROW(Control!$B$4:$B$33)),21)-3)-SUM(INDEX(Control!$F$4:Y$33,SMALL(IF(Control!$B$4:$B$33="Sí",ROW(Control!$B$4:$B$33)),21)-3,0)),"")</f>
        <v>0</v>
      </c>
      <c r="B32" s="46" t="str" cm="1">
        <f t="array" ref="B32">IFERROR(INDEX(Control!$A$4:$A$33,SMALL(IF(Control!$B$4:$B$33="Sí",ROW(Control!$B$4:$B$33)),21)-3)&amp;IF(INDEX(Configuración!$C$10:$C$39,SMALL(IF(Control!$B$4:$B$33="Sí",ROW(Control!$B$4:$B$33)),21)-3)="Sí"," (solo para Enseñanzas Profesionales)",""),"")</f>
        <v>PIANO</v>
      </c>
      <c r="C32" s="47"/>
      <c r="D32" s="47"/>
      <c r="E32" s="47"/>
      <c r="F32" s="47"/>
      <c r="G32" s="47"/>
      <c r="H32" s="47"/>
      <c r="I32" s="47"/>
      <c r="J32" s="47"/>
      <c r="K32" s="47"/>
      <c r="L32" s="47"/>
    </row>
    <row r="33" spans="1:12" ht="22" customHeight="1" x14ac:dyDescent="0.3">
      <c r="A33" s="33" cm="1">
        <f t="array" ref="A33">IFERROR(INDEX(Control!$C$4:$C$33,SMALL(IF(Control!$B$4:$B$33="Sí",ROW(Control!$B$4:$B$33)),22)-3)-INDEX(Control!$D$4:$D$33,SMALL(IF(Control!$B$4:$B$33="Sí",ROW(Control!$B$4:$B$33)),22)-3)+INDEX(Control!$E$4:$E$33,SMALL(IF(Control!$B$4:$B$33="Sí",ROW(Control!$B$4:$B$33)),22)-3)-SUM(INDEX(Control!$F$4:Y$33,SMALL(IF(Control!$B$4:$B$33="Sí",ROW(Control!$B$4:$B$33)),22)-3,0)),"")</f>
        <v>0</v>
      </c>
      <c r="B33" s="48" t="str" cm="1">
        <f t="array" ref="B33">IFERROR(INDEX(Control!$A$4:$A$33,SMALL(IF(Control!$B$4:$B$33="Sí",ROW(Control!$B$4:$B$33)),22)-3)&amp;IF(INDEX(Configuración!$C$10:$C$39,SMALL(IF(Control!$B$4:$B$33="Sí",ROW(Control!$B$4:$B$33)),22)-3)="Sí"," (solo para Enseñanzas Profesionales)",""),"")</f>
        <v>SAXOFÓN</v>
      </c>
      <c r="C33" s="49"/>
      <c r="D33" s="49"/>
      <c r="E33" s="49"/>
      <c r="F33" s="49"/>
      <c r="G33" s="49"/>
      <c r="H33" s="49"/>
      <c r="I33" s="49"/>
      <c r="J33" s="49"/>
      <c r="K33" s="49"/>
      <c r="L33" s="49"/>
    </row>
    <row r="34" spans="1:12" ht="22" customHeight="1" x14ac:dyDescent="0.3">
      <c r="A34" s="32" cm="1">
        <f t="array" ref="A34">IFERROR(INDEX(Control!$C$4:$C$33,SMALL(IF(Control!$B$4:$B$33="Sí",ROW(Control!$B$4:$B$33)),23)-3)-INDEX(Control!$D$4:$D$33,SMALL(IF(Control!$B$4:$B$33="Sí",ROW(Control!$B$4:$B$33)),23)-3)+INDEX(Control!$E$4:$E$33,SMALL(IF(Control!$B$4:$B$33="Sí",ROW(Control!$B$4:$B$33)),23)-3)-SUM(INDEX(Control!$F$4:Y$33,SMALL(IF(Control!$B$4:$B$33="Sí",ROW(Control!$B$4:$B$33)),23)-3,0)),"")</f>
        <v>0</v>
      </c>
      <c r="B34" s="46" t="str" cm="1">
        <f t="array" ref="B34">IFERROR(INDEX(Control!$A$4:$A$33,SMALL(IF(Control!$B$4:$B$33="Sí",ROW(Control!$B$4:$B$33)),23)-3)&amp;IF(INDEX(Configuración!$C$10:$C$39,SMALL(IF(Control!$B$4:$B$33="Sí",ROW(Control!$B$4:$B$33)),23)-3)="Sí"," (solo para Enseñanzas Profesionales)",""),"")</f>
        <v>TROMBÓN</v>
      </c>
      <c r="C34" s="47"/>
      <c r="D34" s="47"/>
      <c r="E34" s="47"/>
      <c r="F34" s="47"/>
      <c r="G34" s="47"/>
      <c r="H34" s="47"/>
      <c r="I34" s="47"/>
      <c r="J34" s="47"/>
      <c r="K34" s="47"/>
      <c r="L34" s="47"/>
    </row>
    <row r="35" spans="1:12" ht="22" customHeight="1" x14ac:dyDescent="0.3">
      <c r="A35" s="33" cm="1">
        <f t="array" ref="A35">IFERROR(INDEX(Control!$C$4:$C$33,SMALL(IF(Control!$B$4:$B$33="Sí",ROW(Control!$B$4:$B$33)),24)-3)-INDEX(Control!$D$4:$D$33,SMALL(IF(Control!$B$4:$B$33="Sí",ROW(Control!$B$4:$B$33)),24)-3)+INDEX(Control!$E$4:$E$33,SMALL(IF(Control!$B$4:$B$33="Sí",ROW(Control!$B$4:$B$33)),24)-3)-SUM(INDEX(Control!$F$4:Y$33,SMALL(IF(Control!$B$4:$B$33="Sí",ROW(Control!$B$4:$B$33)),24)-3,0)),"")</f>
        <v>0</v>
      </c>
      <c r="B35" s="48" t="str" cm="1">
        <f t="array" ref="B35">IFERROR(INDEX(Control!$A$4:$A$33,SMALL(IF(Control!$B$4:$B$33="Sí",ROW(Control!$B$4:$B$33)),24)-3)&amp;IF(INDEX(Configuración!$C$10:$C$39,SMALL(IF(Control!$B$4:$B$33="Sí",ROW(Control!$B$4:$B$33)),24)-3)="Sí"," (solo para Enseñanzas Profesionales)",""),"")</f>
        <v>TROMPA</v>
      </c>
      <c r="C35" s="49"/>
      <c r="D35" s="49"/>
      <c r="E35" s="49"/>
      <c r="F35" s="49"/>
      <c r="G35" s="49"/>
      <c r="H35" s="49"/>
      <c r="I35" s="49"/>
      <c r="J35" s="49"/>
      <c r="K35" s="49"/>
      <c r="L35" s="49"/>
    </row>
    <row r="36" spans="1:12" ht="22" customHeight="1" x14ac:dyDescent="0.3">
      <c r="A36" s="32" cm="1">
        <f t="array" ref="A36">IFERROR(INDEX(Control!$C$4:$C$33,SMALL(IF(Control!$B$4:$B$33="Sí",ROW(Control!$B$4:$B$33)),25)-3)-INDEX(Control!$D$4:$D$33,SMALL(IF(Control!$B$4:$B$33="Sí",ROW(Control!$B$4:$B$33)),25)-3)+INDEX(Control!$E$4:$E$33,SMALL(IF(Control!$B$4:$B$33="Sí",ROW(Control!$B$4:$B$33)),25)-3)-SUM(INDEX(Control!$F$4:Y$33,SMALL(IF(Control!$B$4:$B$33="Sí",ROW(Control!$B$4:$B$33)),25)-3,0)),"")</f>
        <v>0</v>
      </c>
      <c r="B36" s="46" t="str" cm="1">
        <f t="array" ref="B36">IFERROR(INDEX(Control!$A$4:$A$33,SMALL(IF(Control!$B$4:$B$33="Sí",ROW(Control!$B$4:$B$33)),25)-3)&amp;IF(INDEX(Configuración!$C$10:$C$39,SMALL(IF(Control!$B$4:$B$33="Sí",ROW(Control!$B$4:$B$33)),25)-3)="Sí"," (solo para Enseñanzas Profesionales)",""),"")</f>
        <v>TROMPETA</v>
      </c>
      <c r="C36" s="47"/>
      <c r="D36" s="47"/>
      <c r="E36" s="47"/>
      <c r="F36" s="47"/>
      <c r="G36" s="47"/>
      <c r="H36" s="47"/>
      <c r="I36" s="47"/>
      <c r="J36" s="47"/>
      <c r="K36" s="47"/>
      <c r="L36" s="47"/>
    </row>
    <row r="37" spans="1:12" ht="22" customHeight="1" x14ac:dyDescent="0.3">
      <c r="A37" s="33" cm="1">
        <f t="array" ref="A37">IFERROR(INDEX(Control!$C$4:$C$33,SMALL(IF(Control!$B$4:$B$33="Sí",ROW(Control!$B$4:$B$33)),26)-3)-INDEX(Control!$D$4:$D$33,SMALL(IF(Control!$B$4:$B$33="Sí",ROW(Control!$B$4:$B$33)),26)-3)+INDEX(Control!$E$4:$E$33,SMALL(IF(Control!$B$4:$B$33="Sí",ROW(Control!$B$4:$B$33)),26)-3)-SUM(INDEX(Control!$F$4:Y$33,SMALL(IF(Control!$B$4:$B$33="Sí",ROW(Control!$B$4:$B$33)),26)-3,0)),"")</f>
        <v>0</v>
      </c>
      <c r="B37" s="48" t="str" cm="1">
        <f t="array" ref="B37">IFERROR(INDEX(Control!$A$4:$A$33,SMALL(IF(Control!$B$4:$B$33="Sí",ROW(Control!$B$4:$B$33)),26)-3)&amp;IF(INDEX(Configuración!$C$10:$C$39,SMALL(IF(Control!$B$4:$B$33="Sí",ROW(Control!$B$4:$B$33)),26)-3)="Sí"," (solo para Enseñanzas Profesionales)",""),"")</f>
        <v>TUBA</v>
      </c>
      <c r="C37" s="49"/>
      <c r="D37" s="49"/>
      <c r="E37" s="49"/>
      <c r="F37" s="49"/>
      <c r="G37" s="49"/>
      <c r="H37" s="49"/>
      <c r="I37" s="49"/>
      <c r="J37" s="49"/>
      <c r="K37" s="49"/>
      <c r="L37" s="49"/>
    </row>
    <row r="38" spans="1:12" ht="22" customHeight="1" x14ac:dyDescent="0.3">
      <c r="A38" s="32" cm="1">
        <f t="array" ref="A38">IFERROR(INDEX(Control!$C$4:$C$33,SMALL(IF(Control!$B$4:$B$33="Sí",ROW(Control!$B$4:$B$33)),27)-3)-INDEX(Control!$D$4:$D$33,SMALL(IF(Control!$B$4:$B$33="Sí",ROW(Control!$B$4:$B$33)),27)-3)+INDEX(Control!$E$4:$E$33,SMALL(IF(Control!$B$4:$B$33="Sí",ROW(Control!$B$4:$B$33)),27)-3)-SUM(INDEX(Control!$F$4:Y$33,SMALL(IF(Control!$B$4:$B$33="Sí",ROW(Control!$B$4:$B$33)),27)-3,0)),"")</f>
        <v>0</v>
      </c>
      <c r="B38" s="46" t="str" cm="1">
        <f t="array" ref="B38">IFERROR(INDEX(Control!$A$4:$A$33,SMALL(IF(Control!$B$4:$B$33="Sí",ROW(Control!$B$4:$B$33)),27)-3)&amp;IF(INDEX(Configuración!$C$10:$C$39,SMALL(IF(Control!$B$4:$B$33="Sí",ROW(Control!$B$4:$B$33)),27)-3)="Sí"," (solo para Enseñanzas Profesionales)",""),"")</f>
        <v>VIOLA</v>
      </c>
      <c r="C38" s="47"/>
      <c r="D38" s="47"/>
      <c r="E38" s="47"/>
      <c r="F38" s="47"/>
      <c r="G38" s="47"/>
      <c r="H38" s="47"/>
      <c r="I38" s="47"/>
      <c r="J38" s="47"/>
      <c r="K38" s="47"/>
      <c r="L38" s="47"/>
    </row>
    <row r="39" spans="1:12" ht="22" customHeight="1" x14ac:dyDescent="0.3">
      <c r="A39" s="33" cm="1">
        <f t="array" ref="A39">IFERROR(INDEX(Control!$C$4:$C$33,SMALL(IF(Control!$B$4:$B$33="Sí",ROW(Control!$B$4:$B$33)),28)-3)-INDEX(Control!$D$4:$D$33,SMALL(IF(Control!$B$4:$B$33="Sí",ROW(Control!$B$4:$B$33)),28)-3)+INDEX(Control!$E$4:$E$33,SMALL(IF(Control!$B$4:$B$33="Sí",ROW(Control!$B$4:$B$33)),28)-3)-SUM(INDEX(Control!$F$4:Y$33,SMALL(IF(Control!$B$4:$B$33="Sí",ROW(Control!$B$4:$B$33)),28)-3,0)),"")</f>
        <v>0</v>
      </c>
      <c r="B39" s="48" t="str" cm="1">
        <f t="array" ref="B39">IFERROR(INDEX(Control!$A$4:$A$33,SMALL(IF(Control!$B$4:$B$33="Sí",ROW(Control!$B$4:$B$33)),28)-3)&amp;IF(INDEX(Configuración!$C$10:$C$39,SMALL(IF(Control!$B$4:$B$33="Sí",ROW(Control!$B$4:$B$33)),28)-3)="Sí"," (solo para Enseñanzas Profesionales)",""),"")</f>
        <v>VIOLA DA GAMBA</v>
      </c>
      <c r="C39" s="49"/>
      <c r="D39" s="49"/>
      <c r="E39" s="49"/>
      <c r="F39" s="49"/>
      <c r="G39" s="49"/>
      <c r="H39" s="49"/>
      <c r="I39" s="49"/>
      <c r="J39" s="49"/>
      <c r="K39" s="49"/>
      <c r="L39" s="49"/>
    </row>
    <row r="40" spans="1:12" ht="22" customHeight="1" x14ac:dyDescent="0.3">
      <c r="A40" s="32" cm="1">
        <f t="array" ref="A40">IFERROR(INDEX(Control!$C$4:$C$33,SMALL(IF(Control!$B$4:$B$33="Sí",ROW(Control!$B$4:$B$33)),29)-3)-INDEX(Control!$D$4:$D$33,SMALL(IF(Control!$B$4:$B$33="Sí",ROW(Control!$B$4:$B$33)),29)-3)+INDEX(Control!$E$4:$E$33,SMALL(IF(Control!$B$4:$B$33="Sí",ROW(Control!$B$4:$B$33)),29)-3)-SUM(INDEX(Control!$F$4:Y$33,SMALL(IF(Control!$B$4:$B$33="Sí",ROW(Control!$B$4:$B$33)),29)-3,0)),"")</f>
        <v>0</v>
      </c>
      <c r="B40" s="46" t="str" cm="1">
        <f t="array" ref="B40">IFERROR(INDEX(Control!$A$4:$A$33,SMALL(IF(Control!$B$4:$B$33="Sí",ROW(Control!$B$4:$B$33)),29)-3)&amp;IF(INDEX(Configuración!$C$10:$C$39,SMALL(IF(Control!$B$4:$B$33="Sí",ROW(Control!$B$4:$B$33)),29)-3)="Sí"," (solo para Enseñanzas Profesionales)",""),"")</f>
        <v>VIOLÍN</v>
      </c>
      <c r="C40" s="47"/>
      <c r="D40" s="47"/>
      <c r="E40" s="47"/>
      <c r="F40" s="47"/>
      <c r="G40" s="47"/>
      <c r="H40" s="47"/>
      <c r="I40" s="47"/>
      <c r="J40" s="47"/>
      <c r="K40" s="47"/>
      <c r="L40" s="47"/>
    </row>
    <row r="41" spans="1:12" ht="22" customHeight="1" thickBot="1" x14ac:dyDescent="0.35">
      <c r="A41" s="43" cm="1">
        <f t="array" ref="A41">IFERROR(INDEX(Control!$C$4:$C$33,SMALL(IF(Control!$B$4:$B$33="Sí",ROW(Control!$B$4:$B$33)),30)-3)-INDEX(Control!$D$4:$D$33,SMALL(IF(Control!$B$4:$B$33="Sí",ROW(Control!$B$4:$B$33)),30)-3)+INDEX(Control!$E$4:$E$33,SMALL(IF(Control!$B$4:$B$33="Sí",ROW(Control!$B$4:$B$33)),30)-3)-SUM(INDEX(Control!$F$4:Y$33,SMALL(IF(Control!$B$4:$B$33="Sí",ROW(Control!$B$4:$B$33)),30)-3,0)),"")</f>
        <v>0</v>
      </c>
      <c r="B41" s="62" t="str" cm="1">
        <f t="array" ref="B41">IFERROR(INDEX(Control!$A$4:$A$33,SMALL(IF(Control!$B$4:$B$33="Sí",ROW(Control!$B$4:$B$33)),30)-3)&amp;IF(INDEX(Configuración!$C$10:$C$39,SMALL(IF(Control!$B$4:$B$33="Sí",ROW(Control!$B$4:$B$33)),30)-3)="Sí"," (solo para Enseñanzas Profesionales)",""),"")</f>
        <v>VIOLONCHELO</v>
      </c>
      <c r="C41" s="63"/>
      <c r="D41" s="63"/>
      <c r="E41" s="63"/>
      <c r="F41" s="63"/>
      <c r="G41" s="63"/>
      <c r="H41" s="63"/>
      <c r="I41" s="63"/>
      <c r="J41" s="63"/>
      <c r="K41" s="63"/>
      <c r="L41" s="63"/>
    </row>
    <row r="42" spans="1:12" ht="30" customHeight="1" thickTop="1" x14ac:dyDescent="0.3">
      <c r="A42" s="44">
        <f>SUM(A12:A41)</f>
        <v>0</v>
      </c>
      <c r="B42" s="45" t="s">
        <v>189</v>
      </c>
      <c r="C42" s="45"/>
      <c r="D42" s="45"/>
      <c r="E42" s="45"/>
      <c r="F42" s="45"/>
      <c r="G42" s="45"/>
      <c r="H42" s="45"/>
      <c r="I42" s="45"/>
      <c r="J42" s="45"/>
      <c r="K42" s="45"/>
      <c r="L42" s="45"/>
    </row>
    <row r="43" spans="1:12" ht="20" customHeight="1" x14ac:dyDescent="0.2">
      <c r="A43" s="60" t="s">
        <v>114</v>
      </c>
      <c r="B43" s="61"/>
      <c r="C43" s="61"/>
      <c r="D43" s="61"/>
      <c r="E43" s="61"/>
      <c r="F43" s="61"/>
      <c r="G43" s="61"/>
      <c r="H43" s="61"/>
      <c r="I43" s="61"/>
      <c r="J43" s="61"/>
      <c r="K43" s="61"/>
      <c r="L43" s="61"/>
    </row>
    <row r="44" spans="1:12" ht="14" customHeight="1" x14ac:dyDescent="0.2">
      <c r="A44" s="29" t="s">
        <v>68</v>
      </c>
      <c r="B44" s="57" t="s">
        <v>42</v>
      </c>
      <c r="C44" s="57"/>
      <c r="D44" s="57"/>
      <c r="E44" s="57"/>
      <c r="F44" s="57"/>
      <c r="G44" s="29" t="s">
        <v>80</v>
      </c>
      <c r="H44" s="57" t="s">
        <v>53</v>
      </c>
      <c r="I44" s="57"/>
      <c r="J44" s="57"/>
      <c r="K44" s="57"/>
      <c r="L44" s="57"/>
    </row>
    <row r="45" spans="1:12" ht="14" customHeight="1" x14ac:dyDescent="0.2">
      <c r="A45" s="29" t="s">
        <v>69</v>
      </c>
      <c r="B45" s="57" t="s">
        <v>43</v>
      </c>
      <c r="C45" s="57"/>
      <c r="D45" s="57"/>
      <c r="E45" s="57"/>
      <c r="F45" s="57"/>
      <c r="G45" s="29" t="s">
        <v>81</v>
      </c>
      <c r="H45" s="57" t="s">
        <v>54</v>
      </c>
      <c r="I45" s="57"/>
      <c r="J45" s="57"/>
      <c r="K45" s="57"/>
      <c r="L45" s="57"/>
    </row>
    <row r="46" spans="1:12" ht="14" customHeight="1" x14ac:dyDescent="0.2">
      <c r="A46" s="29" t="s">
        <v>70</v>
      </c>
      <c r="B46" s="57" t="s">
        <v>44</v>
      </c>
      <c r="C46" s="57"/>
      <c r="D46" s="57"/>
      <c r="E46" s="57"/>
      <c r="F46" s="57"/>
      <c r="G46" s="29" t="s">
        <v>82</v>
      </c>
      <c r="H46" s="57" t="s">
        <v>55</v>
      </c>
      <c r="I46" s="57"/>
      <c r="J46" s="57"/>
      <c r="K46" s="57"/>
      <c r="L46" s="57"/>
    </row>
    <row r="47" spans="1:12" ht="14" customHeight="1" x14ac:dyDescent="0.2">
      <c r="A47" s="29" t="s">
        <v>71</v>
      </c>
      <c r="B47" s="57" t="s">
        <v>45</v>
      </c>
      <c r="C47" s="57"/>
      <c r="D47" s="57"/>
      <c r="E47" s="57"/>
      <c r="F47" s="57"/>
      <c r="G47" s="29" t="s">
        <v>83</v>
      </c>
      <c r="H47" s="57" t="s">
        <v>56</v>
      </c>
      <c r="I47" s="57"/>
      <c r="J47" s="57"/>
      <c r="K47" s="57"/>
      <c r="L47" s="57"/>
    </row>
    <row r="48" spans="1:12" ht="14" customHeight="1" x14ac:dyDescent="0.2">
      <c r="A48" s="29" t="s">
        <v>72</v>
      </c>
      <c r="B48" s="57" t="s">
        <v>194</v>
      </c>
      <c r="C48" s="57"/>
      <c r="D48" s="57"/>
      <c r="E48" s="57"/>
      <c r="F48" s="57"/>
      <c r="G48" s="29" t="s">
        <v>84</v>
      </c>
      <c r="H48" s="57" t="s">
        <v>57</v>
      </c>
      <c r="I48" s="57"/>
      <c r="J48" s="57"/>
      <c r="K48" s="57"/>
      <c r="L48" s="57"/>
    </row>
    <row r="49" spans="1:12" ht="14" customHeight="1" x14ac:dyDescent="0.2">
      <c r="A49" s="29" t="s">
        <v>73</v>
      </c>
      <c r="B49" s="57" t="s">
        <v>46</v>
      </c>
      <c r="C49" s="57"/>
      <c r="D49" s="57"/>
      <c r="E49" s="57"/>
      <c r="F49" s="57"/>
      <c r="G49" s="29" t="s">
        <v>85</v>
      </c>
      <c r="H49" s="57" t="s">
        <v>58</v>
      </c>
      <c r="I49" s="57"/>
      <c r="J49" s="57"/>
      <c r="K49" s="57"/>
      <c r="L49" s="57"/>
    </row>
    <row r="50" spans="1:12" ht="14" customHeight="1" x14ac:dyDescent="0.2">
      <c r="A50" s="29" t="s">
        <v>74</v>
      </c>
      <c r="B50" s="57" t="s">
        <v>47</v>
      </c>
      <c r="C50" s="57"/>
      <c r="D50" s="57"/>
      <c r="E50" s="57"/>
      <c r="F50" s="57"/>
      <c r="G50" s="29" t="s">
        <v>86</v>
      </c>
      <c r="H50" s="57" t="s">
        <v>59</v>
      </c>
      <c r="I50" s="57"/>
      <c r="J50" s="57"/>
      <c r="K50" s="57"/>
      <c r="L50" s="57"/>
    </row>
    <row r="51" spans="1:12" ht="14" customHeight="1" x14ac:dyDescent="0.2">
      <c r="A51" s="29" t="s">
        <v>75</v>
      </c>
      <c r="B51" s="57" t="s">
        <v>48</v>
      </c>
      <c r="C51" s="57"/>
      <c r="D51" s="57"/>
      <c r="E51" s="57"/>
      <c r="F51" s="57"/>
      <c r="G51" s="29" t="s">
        <v>87</v>
      </c>
      <c r="H51" s="57" t="s">
        <v>60</v>
      </c>
      <c r="I51" s="57"/>
      <c r="J51" s="57"/>
      <c r="K51" s="57"/>
      <c r="L51" s="57"/>
    </row>
    <row r="52" spans="1:12" ht="14" customHeight="1" x14ac:dyDescent="0.2">
      <c r="A52" s="29" t="s">
        <v>76</v>
      </c>
      <c r="B52" s="57" t="s">
        <v>49</v>
      </c>
      <c r="C52" s="57"/>
      <c r="D52" s="57"/>
      <c r="E52" s="57"/>
      <c r="F52" s="57"/>
      <c r="G52" s="28" t="s">
        <v>88</v>
      </c>
      <c r="H52" s="58" t="s">
        <v>61</v>
      </c>
      <c r="I52" s="57"/>
      <c r="J52" s="57"/>
      <c r="K52" s="57"/>
      <c r="L52" s="57"/>
    </row>
    <row r="53" spans="1:12" ht="14" customHeight="1" x14ac:dyDescent="0.2">
      <c r="A53" s="29" t="s">
        <v>77</v>
      </c>
      <c r="B53" s="57" t="s">
        <v>50</v>
      </c>
      <c r="C53" s="57"/>
      <c r="D53" s="57"/>
      <c r="E53" s="57"/>
      <c r="F53" s="57"/>
      <c r="G53" s="29" t="s">
        <v>89</v>
      </c>
      <c r="H53" s="57" t="s">
        <v>62</v>
      </c>
      <c r="I53" s="57"/>
      <c r="J53" s="57"/>
      <c r="K53" s="57"/>
      <c r="L53" s="57"/>
    </row>
    <row r="54" spans="1:12" ht="14" customHeight="1" x14ac:dyDescent="0.2">
      <c r="A54" s="29" t="s">
        <v>78</v>
      </c>
      <c r="B54" s="57" t="s">
        <v>51</v>
      </c>
      <c r="C54" s="57"/>
      <c r="D54" s="57"/>
      <c r="E54" s="57"/>
      <c r="F54" s="57"/>
      <c r="G54" s="29" t="s">
        <v>90</v>
      </c>
      <c r="H54" s="57" t="s">
        <v>63</v>
      </c>
      <c r="I54" s="57"/>
      <c r="J54" s="57"/>
      <c r="K54" s="57"/>
      <c r="L54" s="57"/>
    </row>
    <row r="55" spans="1:12" ht="14" customHeight="1" x14ac:dyDescent="0.2">
      <c r="A55" s="29" t="s">
        <v>79</v>
      </c>
      <c r="B55" s="57" t="s">
        <v>52</v>
      </c>
      <c r="C55" s="57"/>
      <c r="D55" s="57"/>
      <c r="E55" s="57"/>
      <c r="F55" s="57"/>
      <c r="G55" s="30"/>
      <c r="H55" s="30"/>
      <c r="I55" s="30"/>
      <c r="J55" s="30"/>
      <c r="K55" s="30"/>
      <c r="L55" s="30"/>
    </row>
  </sheetData>
  <sheetProtection sheet="1" objects="1" scenarios="1"/>
  <mergeCells count="62">
    <mergeCell ref="H52:L52"/>
    <mergeCell ref="H53:L53"/>
    <mergeCell ref="H54:L54"/>
    <mergeCell ref="B11:L11"/>
    <mergeCell ref="B12:L12"/>
    <mergeCell ref="B13:L13"/>
    <mergeCell ref="B14:L14"/>
    <mergeCell ref="B15:L15"/>
    <mergeCell ref="B16:L16"/>
    <mergeCell ref="B17:L17"/>
    <mergeCell ref="B54:F54"/>
    <mergeCell ref="A43:L43"/>
    <mergeCell ref="B45:F45"/>
    <mergeCell ref="B46:F46"/>
    <mergeCell ref="B47:F47"/>
    <mergeCell ref="B41:L41"/>
    <mergeCell ref="B55:F55"/>
    <mergeCell ref="H44:L44"/>
    <mergeCell ref="H45:L45"/>
    <mergeCell ref="H46:L46"/>
    <mergeCell ref="H47:L47"/>
    <mergeCell ref="H48:L48"/>
    <mergeCell ref="H49:L49"/>
    <mergeCell ref="H50:L50"/>
    <mergeCell ref="H51:L51"/>
    <mergeCell ref="B48:F48"/>
    <mergeCell ref="B49:F49"/>
    <mergeCell ref="B50:F50"/>
    <mergeCell ref="B51:F51"/>
    <mergeCell ref="B52:F52"/>
    <mergeCell ref="B53:F53"/>
    <mergeCell ref="B44:F44"/>
    <mergeCell ref="A9:L9"/>
    <mergeCell ref="B39:L39"/>
    <mergeCell ref="B40:L40"/>
    <mergeCell ref="B29:L29"/>
    <mergeCell ref="B30:L30"/>
    <mergeCell ref="B31:L31"/>
    <mergeCell ref="B32:L32"/>
    <mergeCell ref="B38:L38"/>
    <mergeCell ref="B22:L22"/>
    <mergeCell ref="B23:L23"/>
    <mergeCell ref="B24:L24"/>
    <mergeCell ref="B25:L25"/>
    <mergeCell ref="B26:L26"/>
    <mergeCell ref="B27:L27"/>
    <mergeCell ref="B28:L28"/>
    <mergeCell ref="B33:L33"/>
    <mergeCell ref="A1:L1"/>
    <mergeCell ref="A2:L2"/>
    <mergeCell ref="A3:L3"/>
    <mergeCell ref="A4:L4"/>
    <mergeCell ref="A6:L6"/>
    <mergeCell ref="B42:L42"/>
    <mergeCell ref="B18:L18"/>
    <mergeCell ref="B19:L19"/>
    <mergeCell ref="B20:L20"/>
    <mergeCell ref="B21:L21"/>
    <mergeCell ref="B34:L34"/>
    <mergeCell ref="B35:L35"/>
    <mergeCell ref="B36:L36"/>
    <mergeCell ref="B37:L37"/>
  </mergeCells>
  <conditionalFormatting sqref="A12:L41">
    <cfRule type="expression" dxfId="2" priority="1">
      <formula>$B12=""</formula>
    </cfRule>
  </conditionalFormatting>
  <pageMargins left="0.19685039375000002" right="0.19685039375000002" top="0.19685039375000002" bottom="0.19685039375000002" header="0.19685039375000002" footer="0.19685039375000002"/>
  <pageSetup paperSize="9" scale="62" orientation="portrait" horizontalDpi="0" verticalDpi="0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19BF82F-E8B0-0448-B925-BB085F51847F}">
  <sheetPr>
    <pageSetUpPr fitToPage="1"/>
  </sheetPr>
  <dimension ref="A1:L55"/>
  <sheetViews>
    <sheetView topLeftCell="A3" workbookViewId="0">
      <selection activeCell="A4" sqref="A4:L4"/>
    </sheetView>
  </sheetViews>
  <sheetFormatPr baseColWidth="10" defaultRowHeight="16" x14ac:dyDescent="0.2"/>
  <cols>
    <col min="1" max="1" width="20" customWidth="1"/>
    <col min="2" max="12" width="10" customWidth="1"/>
  </cols>
  <sheetData>
    <row r="1" spans="1:12" ht="60" customHeight="1" x14ac:dyDescent="0.2">
      <c r="A1" s="50" t="s">
        <v>66</v>
      </c>
      <c r="B1" s="51"/>
      <c r="C1" s="51"/>
      <c r="D1" s="51"/>
      <c r="E1" s="51"/>
      <c r="F1" s="51"/>
      <c r="G1" s="51"/>
      <c r="H1" s="51"/>
      <c r="I1" s="51"/>
      <c r="J1" s="51"/>
      <c r="K1" s="51"/>
      <c r="L1" s="51"/>
    </row>
    <row r="2" spans="1:12" ht="42" customHeight="1" x14ac:dyDescent="0.4">
      <c r="A2" s="52">
        <f>Configuración!B3</f>
        <v>0</v>
      </c>
      <c r="B2" s="51"/>
      <c r="C2" s="51"/>
      <c r="D2" s="51"/>
      <c r="E2" s="51"/>
      <c r="F2" s="51"/>
      <c r="G2" s="51"/>
      <c r="H2" s="51"/>
      <c r="I2" s="51"/>
      <c r="J2" s="51"/>
      <c r="K2" s="51"/>
      <c r="L2" s="51"/>
    </row>
    <row r="3" spans="1:12" ht="24" customHeight="1" x14ac:dyDescent="0.25">
      <c r="A3" s="53" t="str">
        <f>"Curso académico: "&amp;Configuración!B4</f>
        <v xml:space="preserve">Curso académico: </v>
      </c>
      <c r="B3" s="51"/>
      <c r="C3" s="51"/>
      <c r="D3" s="51"/>
      <c r="E3" s="51"/>
      <c r="F3" s="51"/>
      <c r="G3" s="51"/>
      <c r="H3" s="51"/>
      <c r="I3" s="51"/>
      <c r="J3" s="51"/>
      <c r="K3" s="51"/>
      <c r="L3" s="51"/>
    </row>
    <row r="4" spans="1:12" ht="34" customHeight="1" x14ac:dyDescent="0.3">
      <c r="A4" s="54" t="s">
        <v>137</v>
      </c>
      <c r="B4" s="51"/>
      <c r="C4" s="51"/>
      <c r="D4" s="51"/>
      <c r="E4" s="51"/>
      <c r="F4" s="51"/>
      <c r="G4" s="51"/>
      <c r="H4" s="51"/>
      <c r="I4" s="51"/>
      <c r="J4" s="51"/>
      <c r="K4" s="51"/>
      <c r="L4" s="51"/>
    </row>
    <row r="5" spans="1:12" ht="6" customHeight="1" x14ac:dyDescent="0.2"/>
    <row r="6" spans="1:12" ht="22" customHeight="1" thickBot="1" x14ac:dyDescent="0.25">
      <c r="A6" s="55" t="s">
        <v>67</v>
      </c>
      <c r="B6" s="51"/>
      <c r="C6" s="51"/>
      <c r="D6" s="51"/>
      <c r="E6" s="51"/>
      <c r="F6" s="51"/>
      <c r="G6" s="51"/>
      <c r="H6" s="51"/>
      <c r="I6" s="51"/>
      <c r="J6" s="51"/>
      <c r="K6" s="51"/>
      <c r="L6" s="51"/>
    </row>
    <row r="7" spans="1:12" ht="22" customHeight="1" thickBot="1" x14ac:dyDescent="0.25">
      <c r="A7" s="21" t="s">
        <v>68</v>
      </c>
      <c r="B7" s="21" t="s">
        <v>69</v>
      </c>
      <c r="C7" s="21" t="s">
        <v>70</v>
      </c>
      <c r="D7" s="21" t="s">
        <v>71</v>
      </c>
      <c r="E7" s="21" t="s">
        <v>72</v>
      </c>
      <c r="F7" s="21" t="s">
        <v>73</v>
      </c>
      <c r="G7" s="21" t="s">
        <v>74</v>
      </c>
      <c r="H7" s="21" t="s">
        <v>75</v>
      </c>
      <c r="I7" s="21" t="s">
        <v>76</v>
      </c>
      <c r="J7" s="21" t="s">
        <v>77</v>
      </c>
      <c r="K7" s="21" t="s">
        <v>78</v>
      </c>
      <c r="L7" s="24" t="s">
        <v>79</v>
      </c>
    </row>
    <row r="8" spans="1:12" ht="22" customHeight="1" thickBot="1" x14ac:dyDescent="0.25">
      <c r="A8" s="22" t="s">
        <v>80</v>
      </c>
      <c r="B8" s="22" t="s">
        <v>81</v>
      </c>
      <c r="C8" s="22" t="s">
        <v>82</v>
      </c>
      <c r="D8" s="22" t="s">
        <v>83</v>
      </c>
      <c r="E8" s="22" t="s">
        <v>84</v>
      </c>
      <c r="F8" s="22" t="s">
        <v>85</v>
      </c>
      <c r="G8" s="22" t="s">
        <v>86</v>
      </c>
      <c r="H8" s="22" t="s">
        <v>87</v>
      </c>
      <c r="I8" s="22" t="s">
        <v>88</v>
      </c>
      <c r="J8" s="16" t="s">
        <v>89</v>
      </c>
      <c r="K8" s="17" t="s">
        <v>90</v>
      </c>
      <c r="L8" s="20"/>
    </row>
    <row r="9" spans="1:12" ht="20" customHeight="1" x14ac:dyDescent="0.2">
      <c r="A9" s="56" t="s">
        <v>111</v>
      </c>
      <c r="B9" s="51"/>
      <c r="C9" s="51"/>
      <c r="D9" s="51"/>
      <c r="E9" s="51"/>
      <c r="F9" s="51"/>
      <c r="G9" s="51"/>
      <c r="H9" s="51"/>
      <c r="I9" s="51"/>
      <c r="J9" s="51"/>
      <c r="K9" s="51"/>
      <c r="L9" s="51"/>
    </row>
    <row r="10" spans="1:12" ht="6" customHeight="1" x14ac:dyDescent="0.2"/>
    <row r="11" spans="1:12" ht="26" customHeight="1" x14ac:dyDescent="0.25">
      <c r="A11" s="31" t="s">
        <v>92</v>
      </c>
      <c r="B11" s="59" t="s">
        <v>4</v>
      </c>
      <c r="C11" s="59"/>
      <c r="D11" s="59"/>
      <c r="E11" s="59"/>
      <c r="F11" s="59"/>
      <c r="G11" s="59"/>
      <c r="H11" s="59"/>
      <c r="I11" s="59"/>
      <c r="J11" s="59"/>
      <c r="K11" s="59"/>
      <c r="L11" s="59"/>
    </row>
    <row r="12" spans="1:12" ht="22" customHeight="1" x14ac:dyDescent="0.3">
      <c r="A12" s="32" cm="1">
        <f t="array" ref="A12">IFERROR(INDEX(Control!$C$4:$C$33,SMALL(IF(Control!$B$4:$B$33="Sí",ROW(Control!$B$4:$B$33)),1)-3)-INDEX(Control!$D$4:$D$33,SMALL(IF(Control!$B$4:$B$33="Sí",ROW(Control!$B$4:$B$33)),1)-3)+INDEX(Control!$E$4:$E$33,SMALL(IF(Control!$B$4:$B$33="Sí",ROW(Control!$B$4:$B$33)),1)-3)-SUM(INDEX(Control!$F$4:Z$33,SMALL(IF(Control!$B$4:$B$33="Sí",ROW(Control!$B$4:$B$33)),1)-3,0)),"")</f>
        <v>0</v>
      </c>
      <c r="B12" s="46" t="str" cm="1">
        <f t="array" ref="B12">IFERROR(INDEX(Control!$A$4:$A$33,SMALL(IF(Control!$B$4:$B$33="Sí",ROW(Control!$B$4:$B$33)),1)-3)&amp;IF(INDEX(Configuración!$C$10:$C$39,SMALL(IF(Control!$B$4:$B$33="Sí",ROW(Control!$B$4:$B$33)),1)-3)="Sí"," (solo para Enseñanzas Profesionales)",""),"")</f>
        <v>ACORDEÓN</v>
      </c>
      <c r="C12" s="47"/>
      <c r="D12" s="47"/>
      <c r="E12" s="47"/>
      <c r="F12" s="47"/>
      <c r="G12" s="47"/>
      <c r="H12" s="47"/>
      <c r="I12" s="47"/>
      <c r="J12" s="47"/>
      <c r="K12" s="47"/>
      <c r="L12" s="47"/>
    </row>
    <row r="13" spans="1:12" ht="22" customHeight="1" x14ac:dyDescent="0.3">
      <c r="A13" s="33" cm="1">
        <f t="array" ref="A13">IFERROR(INDEX(Control!$C$4:$C$33,SMALL(IF(Control!$B$4:$B$33="Sí",ROW(Control!$B$4:$B$33)),2)-3)-INDEX(Control!$D$4:$D$33,SMALL(IF(Control!$B$4:$B$33="Sí",ROW(Control!$B$4:$B$33)),2)-3)+INDEX(Control!$E$4:$E$33,SMALL(IF(Control!$B$4:$B$33="Sí",ROW(Control!$B$4:$B$33)),2)-3)-SUM(INDEX(Control!$F$4:Z$33,SMALL(IF(Control!$B$4:$B$33="Sí",ROW(Control!$B$4:$B$33)),2)-3,0)),"")</f>
        <v>0</v>
      </c>
      <c r="B13" s="48" t="str" cm="1">
        <f t="array" ref="B13">IFERROR(INDEX(Control!$A$4:$A$33,SMALL(IF(Control!$B$4:$B$33="Sí",ROW(Control!$B$4:$B$33)),2)-3)&amp;IF(INDEX(Configuración!$C$10:$C$39,SMALL(IF(Control!$B$4:$B$33="Sí",ROW(Control!$B$4:$B$33)),2)-3)="Sí"," (solo para Enseñanzas Profesionales)",""),"")</f>
        <v>ARPA</v>
      </c>
      <c r="C13" s="49"/>
      <c r="D13" s="49"/>
      <c r="E13" s="49"/>
      <c r="F13" s="49"/>
      <c r="G13" s="49"/>
      <c r="H13" s="49"/>
      <c r="I13" s="49"/>
      <c r="J13" s="49"/>
      <c r="K13" s="49"/>
      <c r="L13" s="49"/>
    </row>
    <row r="14" spans="1:12" ht="22" customHeight="1" x14ac:dyDescent="0.3">
      <c r="A14" s="32" cm="1">
        <f t="array" ref="A14">IFERROR(INDEX(Control!$C$4:$C$33,SMALL(IF(Control!$B$4:$B$33="Sí",ROW(Control!$B$4:$B$33)),3)-3)-INDEX(Control!$D$4:$D$33,SMALL(IF(Control!$B$4:$B$33="Sí",ROW(Control!$B$4:$B$33)),3)-3)+INDEX(Control!$E$4:$E$33,SMALL(IF(Control!$B$4:$B$33="Sí",ROW(Control!$B$4:$B$33)),3)-3)-SUM(INDEX(Control!$F$4:Z$33,SMALL(IF(Control!$B$4:$B$33="Sí",ROW(Control!$B$4:$B$33)),3)-3,0)),"")</f>
        <v>0</v>
      </c>
      <c r="B14" s="46" t="str" cm="1">
        <f t="array" ref="B14">IFERROR(INDEX(Control!$A$4:$A$33,SMALL(IF(Control!$B$4:$B$33="Sí",ROW(Control!$B$4:$B$33)),3)-3)&amp;IF(INDEX(Configuración!$C$10:$C$39,SMALL(IF(Control!$B$4:$B$33="Sí",ROW(Control!$B$4:$B$33)),3)-3)="Sí"," (solo para Enseñanzas Profesionales)",""),"")</f>
        <v>BAJO ELÉCTRICO</v>
      </c>
      <c r="C14" s="47"/>
      <c r="D14" s="47"/>
      <c r="E14" s="47"/>
      <c r="F14" s="47"/>
      <c r="G14" s="47"/>
      <c r="H14" s="47"/>
      <c r="I14" s="47"/>
      <c r="J14" s="47"/>
      <c r="K14" s="47"/>
      <c r="L14" s="47"/>
    </row>
    <row r="15" spans="1:12" ht="22" customHeight="1" x14ac:dyDescent="0.3">
      <c r="A15" s="33" cm="1">
        <f t="array" ref="A15">IFERROR(INDEX(Control!$C$4:$C$33,SMALL(IF(Control!$B$4:$B$33="Sí",ROW(Control!$B$4:$B$33)),4)-3)-INDEX(Control!$D$4:$D$33,SMALL(IF(Control!$B$4:$B$33="Sí",ROW(Control!$B$4:$B$33)),4)-3)+INDEX(Control!$E$4:$E$33,SMALL(IF(Control!$B$4:$B$33="Sí",ROW(Control!$B$4:$B$33)),4)-3)-SUM(INDEX(Control!$F$4:Z$33,SMALL(IF(Control!$B$4:$B$33="Sí",ROW(Control!$B$4:$B$33)),4)-3,0)),"")</f>
        <v>0</v>
      </c>
      <c r="B15" s="48" t="str" cm="1">
        <f t="array" ref="B15">IFERROR(INDEX(Control!$A$4:$A$33,SMALL(IF(Control!$B$4:$B$33="Sí",ROW(Control!$B$4:$B$33)),4)-3)&amp;IF(INDEX(Configuración!$C$10:$C$39,SMALL(IF(Control!$B$4:$B$33="Sí",ROW(Control!$B$4:$B$33)),4)-3)="Sí"," (solo para Enseñanzas Profesionales)",""),"")</f>
        <v>CANTO (solo para Enseñanzas Profesionales)</v>
      </c>
      <c r="C15" s="49"/>
      <c r="D15" s="49"/>
      <c r="E15" s="49"/>
      <c r="F15" s="49"/>
      <c r="G15" s="49"/>
      <c r="H15" s="49"/>
      <c r="I15" s="49"/>
      <c r="J15" s="49"/>
      <c r="K15" s="49"/>
      <c r="L15" s="49"/>
    </row>
    <row r="16" spans="1:12" ht="22" customHeight="1" x14ac:dyDescent="0.3">
      <c r="A16" s="32" cm="1">
        <f t="array" ref="A16">IFERROR(INDEX(Control!$C$4:$C$33,SMALL(IF(Control!$B$4:$B$33="Sí",ROW(Control!$B$4:$B$33)),5)-3)-INDEX(Control!$D$4:$D$33,SMALL(IF(Control!$B$4:$B$33="Sí",ROW(Control!$B$4:$B$33)),5)-3)+INDEX(Control!$E$4:$E$33,SMALL(IF(Control!$B$4:$B$33="Sí",ROW(Control!$B$4:$B$33)),5)-3)-SUM(INDEX(Control!$F$4:Z$33,SMALL(IF(Control!$B$4:$B$33="Sí",ROW(Control!$B$4:$B$33)),5)-3,0)),"")</f>
        <v>0</v>
      </c>
      <c r="B16" s="46" t="str" cm="1">
        <f t="array" ref="B16">IFERROR(INDEX(Control!$A$4:$A$33,SMALL(IF(Control!$B$4:$B$33="Sí",ROW(Control!$B$4:$B$33)),5)-3)&amp;IF(INDEX(Configuración!$C$10:$C$39,SMALL(IF(Control!$B$4:$B$33="Sí",ROW(Control!$B$4:$B$33)),5)-3)="Sí"," (solo para Enseñanzas Profesionales)",""),"")</f>
        <v>CANTO VALENCIANO</v>
      </c>
      <c r="C16" s="47"/>
      <c r="D16" s="47"/>
      <c r="E16" s="47"/>
      <c r="F16" s="47"/>
      <c r="G16" s="47"/>
      <c r="H16" s="47"/>
      <c r="I16" s="47"/>
      <c r="J16" s="47"/>
      <c r="K16" s="47"/>
      <c r="L16" s="47"/>
    </row>
    <row r="17" spans="1:12" ht="22" customHeight="1" x14ac:dyDescent="0.3">
      <c r="A17" s="33" cm="1">
        <f t="array" ref="A17">IFERROR(INDEX(Control!$C$4:$C$33,SMALL(IF(Control!$B$4:$B$33="Sí",ROW(Control!$B$4:$B$33)),6)-3)-INDEX(Control!$D$4:$D$33,SMALL(IF(Control!$B$4:$B$33="Sí",ROW(Control!$B$4:$B$33)),6)-3)+INDEX(Control!$E$4:$E$33,SMALL(IF(Control!$B$4:$B$33="Sí",ROW(Control!$B$4:$B$33)),6)-3)-SUM(INDEX(Control!$F$4:Z$33,SMALL(IF(Control!$B$4:$B$33="Sí",ROW(Control!$B$4:$B$33)),6)-3,0)),"")</f>
        <v>0</v>
      </c>
      <c r="B17" s="48" t="str" cm="1">
        <f t="array" ref="B17">IFERROR(INDEX(Control!$A$4:$A$33,SMALL(IF(Control!$B$4:$B$33="Sí",ROW(Control!$B$4:$B$33)),6)-3)&amp;IF(INDEX(Configuración!$C$10:$C$39,SMALL(IF(Control!$B$4:$B$33="Sí",ROW(Control!$B$4:$B$33)),6)-3)="Sí"," (solo para Enseñanzas Profesionales)",""),"")</f>
        <v>CLARINETE</v>
      </c>
      <c r="C17" s="49"/>
      <c r="D17" s="49"/>
      <c r="E17" s="49"/>
      <c r="F17" s="49"/>
      <c r="G17" s="49"/>
      <c r="H17" s="49"/>
      <c r="I17" s="49"/>
      <c r="J17" s="49"/>
      <c r="K17" s="49"/>
      <c r="L17" s="49"/>
    </row>
    <row r="18" spans="1:12" ht="22" customHeight="1" x14ac:dyDescent="0.3">
      <c r="A18" s="32" cm="1">
        <f t="array" ref="A18">IFERROR(INDEX(Control!$C$4:$C$33,SMALL(IF(Control!$B$4:$B$33="Sí",ROW(Control!$B$4:$B$33)),7)-3)-INDEX(Control!$D$4:$D$33,SMALL(IF(Control!$B$4:$B$33="Sí",ROW(Control!$B$4:$B$33)),7)-3)+INDEX(Control!$E$4:$E$33,SMALL(IF(Control!$B$4:$B$33="Sí",ROW(Control!$B$4:$B$33)),7)-3)-SUM(INDEX(Control!$F$4:Z$33,SMALL(IF(Control!$B$4:$B$33="Sí",ROW(Control!$B$4:$B$33)),7)-3,0)),"")</f>
        <v>0</v>
      </c>
      <c r="B18" s="46" t="str" cm="1">
        <f t="array" ref="B18">IFERROR(INDEX(Control!$A$4:$A$33,SMALL(IF(Control!$B$4:$B$33="Sí",ROW(Control!$B$4:$B$33)),7)-3)&amp;IF(INDEX(Configuración!$C$10:$C$39,SMALL(IF(Control!$B$4:$B$33="Sí",ROW(Control!$B$4:$B$33)),7)-3)="Sí"," (solo para Enseñanzas Profesionales)",""),"")</f>
        <v>CLAVECÍN</v>
      </c>
      <c r="C18" s="47"/>
      <c r="D18" s="47"/>
      <c r="E18" s="47"/>
      <c r="F18" s="47"/>
      <c r="G18" s="47"/>
      <c r="H18" s="47"/>
      <c r="I18" s="47"/>
      <c r="J18" s="47"/>
      <c r="K18" s="47"/>
      <c r="L18" s="47"/>
    </row>
    <row r="19" spans="1:12" ht="22" customHeight="1" x14ac:dyDescent="0.3">
      <c r="A19" s="33" cm="1">
        <f t="array" ref="A19">IFERROR(INDEX(Control!$C$4:$C$33,SMALL(IF(Control!$B$4:$B$33="Sí",ROW(Control!$B$4:$B$33)),8)-3)-INDEX(Control!$D$4:$D$33,SMALL(IF(Control!$B$4:$B$33="Sí",ROW(Control!$B$4:$B$33)),8)-3)+INDEX(Control!$E$4:$E$33,SMALL(IF(Control!$B$4:$B$33="Sí",ROW(Control!$B$4:$B$33)),8)-3)-SUM(INDEX(Control!$F$4:Z$33,SMALL(IF(Control!$B$4:$B$33="Sí",ROW(Control!$B$4:$B$33)),8)-3,0)),"")</f>
        <v>0</v>
      </c>
      <c r="B19" s="48" t="str" cm="1">
        <f t="array" ref="B19">IFERROR(INDEX(Control!$A$4:$A$33,SMALL(IF(Control!$B$4:$B$33="Sí",ROW(Control!$B$4:$B$33)),8)-3)&amp;IF(INDEX(Configuración!$C$10:$C$39,SMALL(IF(Control!$B$4:$B$33="Sí",ROW(Control!$B$4:$B$33)),8)-3)="Sí"," (solo para Enseñanzas Profesionales)",""),"")</f>
        <v>CONTRABAJO</v>
      </c>
      <c r="C19" s="49"/>
      <c r="D19" s="49"/>
      <c r="E19" s="49"/>
      <c r="F19" s="49"/>
      <c r="G19" s="49"/>
      <c r="H19" s="49"/>
      <c r="I19" s="49"/>
      <c r="J19" s="49"/>
      <c r="K19" s="49"/>
      <c r="L19" s="49"/>
    </row>
    <row r="20" spans="1:12" ht="22" customHeight="1" x14ac:dyDescent="0.3">
      <c r="A20" s="32" cm="1">
        <f t="array" ref="A20">IFERROR(INDEX(Control!$C$4:$C$33,SMALL(IF(Control!$B$4:$B$33="Sí",ROW(Control!$B$4:$B$33)),9)-3)-INDEX(Control!$D$4:$D$33,SMALL(IF(Control!$B$4:$B$33="Sí",ROW(Control!$B$4:$B$33)),9)-3)+INDEX(Control!$E$4:$E$33,SMALL(IF(Control!$B$4:$B$33="Sí",ROW(Control!$B$4:$B$33)),9)-3)-SUM(INDEX(Control!$F$4:Z$33,SMALL(IF(Control!$B$4:$B$33="Sí",ROW(Control!$B$4:$B$33)),9)-3,0)),"")</f>
        <v>0</v>
      </c>
      <c r="B20" s="46" t="str" cm="1">
        <f t="array" ref="B20">IFERROR(INDEX(Control!$A$4:$A$33,SMALL(IF(Control!$B$4:$B$33="Sí",ROW(Control!$B$4:$B$33)),9)-3)&amp;IF(INDEX(Configuración!$C$10:$C$39,SMALL(IF(Control!$B$4:$B$33="Sí",ROW(Control!$B$4:$B$33)),9)-3)="Sí"," (solo para Enseñanzas Profesionales)",""),"")</f>
        <v>CORO</v>
      </c>
      <c r="C20" s="47"/>
      <c r="D20" s="47"/>
      <c r="E20" s="47"/>
      <c r="F20" s="47"/>
      <c r="G20" s="47"/>
      <c r="H20" s="47"/>
      <c r="I20" s="47"/>
      <c r="J20" s="47"/>
      <c r="K20" s="47"/>
      <c r="L20" s="47"/>
    </row>
    <row r="21" spans="1:12" ht="22" customHeight="1" x14ac:dyDescent="0.3">
      <c r="A21" s="33" cm="1">
        <f t="array" ref="A21">IFERROR(INDEX(Control!$C$4:$C$33,SMALL(IF(Control!$B$4:$B$33="Sí",ROW(Control!$B$4:$B$33)),10)-3)-INDEX(Control!$D$4:$D$33,SMALL(IF(Control!$B$4:$B$33="Sí",ROW(Control!$B$4:$B$33)),10)-3)+INDEX(Control!$E$4:$E$33,SMALL(IF(Control!$B$4:$B$33="Sí",ROW(Control!$B$4:$B$33)),10)-3)-SUM(INDEX(Control!$F$4:Z$33,SMALL(IF(Control!$B$4:$B$33="Sí",ROW(Control!$B$4:$B$33)),10)-3,0)),"")</f>
        <v>0</v>
      </c>
      <c r="B21" s="48" t="str" cm="1">
        <f t="array" ref="B21">IFERROR(INDEX(Control!$A$4:$A$33,SMALL(IF(Control!$B$4:$B$33="Sí",ROW(Control!$B$4:$B$33)),10)-3)&amp;IF(INDEX(Configuración!$C$10:$C$39,SMALL(IF(Control!$B$4:$B$33="Sí",ROW(Control!$B$4:$B$33)),10)-3)="Sí"," (solo para Enseñanzas Profesionales)",""),"")</f>
        <v>DULZAINA</v>
      </c>
      <c r="C21" s="49"/>
      <c r="D21" s="49"/>
      <c r="E21" s="49"/>
      <c r="F21" s="49"/>
      <c r="G21" s="49"/>
      <c r="H21" s="49"/>
      <c r="I21" s="49"/>
      <c r="J21" s="49"/>
      <c r="K21" s="49"/>
      <c r="L21" s="49"/>
    </row>
    <row r="22" spans="1:12" ht="22" customHeight="1" x14ac:dyDescent="0.3">
      <c r="A22" s="32" cm="1">
        <f t="array" ref="A22">IFERROR(INDEX(Control!$C$4:$C$33,SMALL(IF(Control!$B$4:$B$33="Sí",ROW(Control!$B$4:$B$33)),11)-3)-INDEX(Control!$D$4:$D$33,SMALL(IF(Control!$B$4:$B$33="Sí",ROW(Control!$B$4:$B$33)),11)-3)+INDEX(Control!$E$4:$E$33,SMALL(IF(Control!$B$4:$B$33="Sí",ROW(Control!$B$4:$B$33)),11)-3)-SUM(INDEX(Control!$F$4:Z$33,SMALL(IF(Control!$B$4:$B$33="Sí",ROW(Control!$B$4:$B$33)),11)-3,0)),"")</f>
        <v>0</v>
      </c>
      <c r="B22" s="46" t="str" cm="1">
        <f t="array" ref="B22">IFERROR(INDEX(Control!$A$4:$A$33,SMALL(IF(Control!$B$4:$B$33="Sí",ROW(Control!$B$4:$B$33)),11)-3)&amp;IF(INDEX(Configuración!$C$10:$C$39,SMALL(IF(Control!$B$4:$B$33="Sí",ROW(Control!$B$4:$B$33)),11)-3)="Sí"," (solo para Enseñanzas Profesionales)",""),"")</f>
        <v>FAGOT</v>
      </c>
      <c r="C22" s="47"/>
      <c r="D22" s="47"/>
      <c r="E22" s="47"/>
      <c r="F22" s="47"/>
      <c r="G22" s="47"/>
      <c r="H22" s="47"/>
      <c r="I22" s="47"/>
      <c r="J22" s="47"/>
      <c r="K22" s="47"/>
      <c r="L22" s="47"/>
    </row>
    <row r="23" spans="1:12" ht="22" customHeight="1" x14ac:dyDescent="0.3">
      <c r="A23" s="33" cm="1">
        <f t="array" ref="A23">IFERROR(INDEX(Control!$C$4:$C$33,SMALL(IF(Control!$B$4:$B$33="Sí",ROW(Control!$B$4:$B$33)),12)-3)-INDEX(Control!$D$4:$D$33,SMALL(IF(Control!$B$4:$B$33="Sí",ROW(Control!$B$4:$B$33)),12)-3)+INDEX(Control!$E$4:$E$33,SMALL(IF(Control!$B$4:$B$33="Sí",ROW(Control!$B$4:$B$33)),12)-3)-SUM(INDEX(Control!$F$4:Z$33,SMALL(IF(Control!$B$4:$B$33="Sí",ROW(Control!$B$4:$B$33)),12)-3,0)),"")</f>
        <v>0</v>
      </c>
      <c r="B23" s="48" t="str" cm="1">
        <f t="array" ref="B23">IFERROR(INDEX(Control!$A$4:$A$33,SMALL(IF(Control!$B$4:$B$33="Sí",ROW(Control!$B$4:$B$33)),12)-3)&amp;IF(INDEX(Configuración!$C$10:$C$39,SMALL(IF(Control!$B$4:$B$33="Sí",ROW(Control!$B$4:$B$33)),12)-3)="Sí"," (solo para Enseñanzas Profesionales)",""),"")</f>
        <v>FLAUTA</v>
      </c>
      <c r="C23" s="49"/>
      <c r="D23" s="49"/>
      <c r="E23" s="49"/>
      <c r="F23" s="49"/>
      <c r="G23" s="49"/>
      <c r="H23" s="49"/>
      <c r="I23" s="49"/>
      <c r="J23" s="49"/>
      <c r="K23" s="49"/>
      <c r="L23" s="49"/>
    </row>
    <row r="24" spans="1:12" ht="22" customHeight="1" x14ac:dyDescent="0.3">
      <c r="A24" s="32" cm="1">
        <f t="array" ref="A24">IFERROR(INDEX(Control!$C$4:$C$33,SMALL(IF(Control!$B$4:$B$33="Sí",ROW(Control!$B$4:$B$33)),13)-3)-INDEX(Control!$D$4:$D$33,SMALL(IF(Control!$B$4:$B$33="Sí",ROW(Control!$B$4:$B$33)),13)-3)+INDEX(Control!$E$4:$E$33,SMALL(IF(Control!$B$4:$B$33="Sí",ROW(Control!$B$4:$B$33)),13)-3)-SUM(INDEX(Control!$F$4:Z$33,SMALL(IF(Control!$B$4:$B$33="Sí",ROW(Control!$B$4:$B$33)),13)-3,0)),"")</f>
        <v>0</v>
      </c>
      <c r="B24" s="46" t="str" cm="1">
        <f t="array" ref="B24">IFERROR(INDEX(Control!$A$4:$A$33,SMALL(IF(Control!$B$4:$B$33="Sí",ROW(Control!$B$4:$B$33)),13)-3)&amp;IF(INDEX(Configuración!$C$10:$C$39,SMALL(IF(Control!$B$4:$B$33="Sí",ROW(Control!$B$4:$B$33)),13)-3)="Sí"," (solo para Enseñanzas Profesionales)",""),"")</f>
        <v>FLAUTA DE PICO</v>
      </c>
      <c r="C24" s="47"/>
      <c r="D24" s="47"/>
      <c r="E24" s="47"/>
      <c r="F24" s="47"/>
      <c r="G24" s="47"/>
      <c r="H24" s="47"/>
      <c r="I24" s="47"/>
      <c r="J24" s="47"/>
      <c r="K24" s="47"/>
      <c r="L24" s="47"/>
    </row>
    <row r="25" spans="1:12" ht="22" customHeight="1" x14ac:dyDescent="0.3">
      <c r="A25" s="33" cm="1">
        <f t="array" ref="A25">IFERROR(INDEX(Control!$C$4:$C$33,SMALL(IF(Control!$B$4:$B$33="Sí",ROW(Control!$B$4:$B$33)),14)-3)-INDEX(Control!$D$4:$D$33,SMALL(IF(Control!$B$4:$B$33="Sí",ROW(Control!$B$4:$B$33)),14)-3)+INDEX(Control!$E$4:$E$33,SMALL(IF(Control!$B$4:$B$33="Sí",ROW(Control!$B$4:$B$33)),14)-3)-SUM(INDEX(Control!$F$4:Z$33,SMALL(IF(Control!$B$4:$B$33="Sí",ROW(Control!$B$4:$B$33)),14)-3,0)),"")</f>
        <v>0</v>
      </c>
      <c r="B25" s="48" t="str" cm="1">
        <f t="array" ref="B25">IFERROR(INDEX(Control!$A$4:$A$33,SMALL(IF(Control!$B$4:$B$33="Sí",ROW(Control!$B$4:$B$33)),14)-3)&amp;IF(INDEX(Configuración!$C$10:$C$39,SMALL(IF(Control!$B$4:$B$33="Sí",ROW(Control!$B$4:$B$33)),14)-3)="Sí"," (solo para Enseñanzas Profesionales)",""),"")</f>
        <v>GUITARRA</v>
      </c>
      <c r="C25" s="49"/>
      <c r="D25" s="49"/>
      <c r="E25" s="49"/>
      <c r="F25" s="49"/>
      <c r="G25" s="49"/>
      <c r="H25" s="49"/>
      <c r="I25" s="49"/>
      <c r="J25" s="49"/>
      <c r="K25" s="49"/>
      <c r="L25" s="49"/>
    </row>
    <row r="26" spans="1:12" ht="22" customHeight="1" x14ac:dyDescent="0.3">
      <c r="A26" s="32" cm="1">
        <f t="array" ref="A26">IFERROR(INDEX(Control!$C$4:$C$33,SMALL(IF(Control!$B$4:$B$33="Sí",ROW(Control!$B$4:$B$33)),15)-3)-INDEX(Control!$D$4:$D$33,SMALL(IF(Control!$B$4:$B$33="Sí",ROW(Control!$B$4:$B$33)),15)-3)+INDEX(Control!$E$4:$E$33,SMALL(IF(Control!$B$4:$B$33="Sí",ROW(Control!$B$4:$B$33)),15)-3)-SUM(INDEX(Control!$F$4:Z$33,SMALL(IF(Control!$B$4:$B$33="Sí",ROW(Control!$B$4:$B$33)),15)-3,0)),"")</f>
        <v>0</v>
      </c>
      <c r="B26" s="46" t="str" cm="1">
        <f t="array" ref="B26">IFERROR(INDEX(Control!$A$4:$A$33,SMALL(IF(Control!$B$4:$B$33="Sí",ROW(Control!$B$4:$B$33)),15)-3)&amp;IF(INDEX(Configuración!$C$10:$C$39,SMALL(IF(Control!$B$4:$B$33="Sí",ROW(Control!$B$4:$B$33)),15)-3)="Sí"," (solo para Enseñanzas Profesionales)",""),"")</f>
        <v>GUITARRA ELÉCTRICA</v>
      </c>
      <c r="C26" s="47"/>
      <c r="D26" s="47"/>
      <c r="E26" s="47"/>
      <c r="F26" s="47"/>
      <c r="G26" s="47"/>
      <c r="H26" s="47"/>
      <c r="I26" s="47"/>
      <c r="J26" s="47"/>
      <c r="K26" s="47"/>
      <c r="L26" s="47"/>
    </row>
    <row r="27" spans="1:12" ht="22" customHeight="1" x14ac:dyDescent="0.3">
      <c r="A27" s="33" cm="1">
        <f t="array" ref="A27">IFERROR(INDEX(Control!$C$4:$C$33,SMALL(IF(Control!$B$4:$B$33="Sí",ROW(Control!$B$4:$B$33)),16)-3)-INDEX(Control!$D$4:$D$33,SMALL(IF(Control!$B$4:$B$33="Sí",ROW(Control!$B$4:$B$33)),16)-3)+INDEX(Control!$E$4:$E$33,SMALL(IF(Control!$B$4:$B$33="Sí",ROW(Control!$B$4:$B$33)),16)-3)-SUM(INDEX(Control!$F$4:Z$33,SMALL(IF(Control!$B$4:$B$33="Sí",ROW(Control!$B$4:$B$33)),16)-3,0)),"")</f>
        <v>0</v>
      </c>
      <c r="B27" s="48" t="str" cm="1">
        <f t="array" ref="B27">IFERROR(INDEX(Control!$A$4:$A$33,SMALL(IF(Control!$B$4:$B$33="Sí",ROW(Control!$B$4:$B$33)),16)-3)&amp;IF(INDEX(Configuración!$C$10:$C$39,SMALL(IF(Control!$B$4:$B$33="Sí",ROW(Control!$B$4:$B$33)),16)-3)="Sí"," (solo para Enseñanzas Profesionales)",""),"")</f>
        <v>INSTRUMENTOS DE CUERDA PULSADA DEL RENACIMIENTO Y BARROCO</v>
      </c>
      <c r="C27" s="49"/>
      <c r="D27" s="49"/>
      <c r="E27" s="49"/>
      <c r="F27" s="49"/>
      <c r="G27" s="49"/>
      <c r="H27" s="49"/>
      <c r="I27" s="49"/>
      <c r="J27" s="49"/>
      <c r="K27" s="49"/>
      <c r="L27" s="49"/>
    </row>
    <row r="28" spans="1:12" ht="22" customHeight="1" x14ac:dyDescent="0.3">
      <c r="A28" s="32" cm="1">
        <f t="array" ref="A28">IFERROR(INDEX(Control!$C$4:$C$33,SMALL(IF(Control!$B$4:$B$33="Sí",ROW(Control!$B$4:$B$33)),17)-3)-INDEX(Control!$D$4:$D$33,SMALL(IF(Control!$B$4:$B$33="Sí",ROW(Control!$B$4:$B$33)),17)-3)+INDEX(Control!$E$4:$E$33,SMALL(IF(Control!$B$4:$B$33="Sí",ROW(Control!$B$4:$B$33)),17)-3)-SUM(INDEX(Control!$F$4:Z$33,SMALL(IF(Control!$B$4:$B$33="Sí",ROW(Control!$B$4:$B$33)),17)-3,0)),"")</f>
        <v>0</v>
      </c>
      <c r="B28" s="46" t="str" cm="1">
        <f t="array" ref="B28">IFERROR(INDEX(Control!$A$4:$A$33,SMALL(IF(Control!$B$4:$B$33="Sí",ROW(Control!$B$4:$B$33)),17)-3)&amp;IF(INDEX(Configuración!$C$10:$C$39,SMALL(IF(Control!$B$4:$B$33="Sí",ROW(Control!$B$4:$B$33)),17)-3)="Sí"," (solo para Enseñanzas Profesionales)",""),"")</f>
        <v>INSTRUMENTOS DE PLECTRO</v>
      </c>
      <c r="C28" s="47"/>
      <c r="D28" s="47"/>
      <c r="E28" s="47"/>
      <c r="F28" s="47"/>
      <c r="G28" s="47"/>
      <c r="H28" s="47"/>
      <c r="I28" s="47"/>
      <c r="J28" s="47"/>
      <c r="K28" s="47"/>
      <c r="L28" s="47"/>
    </row>
    <row r="29" spans="1:12" ht="22" customHeight="1" x14ac:dyDescent="0.3">
      <c r="A29" s="33" cm="1">
        <f t="array" ref="A29">IFERROR(INDEX(Control!$C$4:$C$33,SMALL(IF(Control!$B$4:$B$33="Sí",ROW(Control!$B$4:$B$33)),18)-3)-INDEX(Control!$D$4:$D$33,SMALL(IF(Control!$B$4:$B$33="Sí",ROW(Control!$B$4:$B$33)),18)-3)+INDEX(Control!$E$4:$E$33,SMALL(IF(Control!$B$4:$B$33="Sí",ROW(Control!$B$4:$B$33)),18)-3)-SUM(INDEX(Control!$F$4:Z$33,SMALL(IF(Control!$B$4:$B$33="Sí",ROW(Control!$B$4:$B$33)),18)-3,0)),"")</f>
        <v>0</v>
      </c>
      <c r="B29" s="48" t="str" cm="1">
        <f t="array" ref="B29">IFERROR(INDEX(Control!$A$4:$A$33,SMALL(IF(Control!$B$4:$B$33="Sí",ROW(Control!$B$4:$B$33)),18)-3)&amp;IF(INDEX(Configuración!$C$10:$C$39,SMALL(IF(Control!$B$4:$B$33="Sí",ROW(Control!$B$4:$B$33)),18)-3)="Sí"," (solo para Enseñanzas Profesionales)",""),"")</f>
        <v>OBOE</v>
      </c>
      <c r="C29" s="49"/>
      <c r="D29" s="49"/>
      <c r="E29" s="49"/>
      <c r="F29" s="49"/>
      <c r="G29" s="49"/>
      <c r="H29" s="49"/>
      <c r="I29" s="49"/>
      <c r="J29" s="49"/>
      <c r="K29" s="49"/>
      <c r="L29" s="49"/>
    </row>
    <row r="30" spans="1:12" ht="22" customHeight="1" x14ac:dyDescent="0.3">
      <c r="A30" s="32" cm="1">
        <f t="array" ref="A30">IFERROR(INDEX(Control!$C$4:$C$33,SMALL(IF(Control!$B$4:$B$33="Sí",ROW(Control!$B$4:$B$33)),19)-3)-INDEX(Control!$D$4:$D$33,SMALL(IF(Control!$B$4:$B$33="Sí",ROW(Control!$B$4:$B$33)),19)-3)+INDEX(Control!$E$4:$E$33,SMALL(IF(Control!$B$4:$B$33="Sí",ROW(Control!$B$4:$B$33)),19)-3)-SUM(INDEX(Control!$F$4:Z$33,SMALL(IF(Control!$B$4:$B$33="Sí",ROW(Control!$B$4:$B$33)),19)-3,0)),"")</f>
        <v>0</v>
      </c>
      <c r="B30" s="46" t="str" cm="1">
        <f t="array" ref="B30">IFERROR(INDEX(Control!$A$4:$A$33,SMALL(IF(Control!$B$4:$B$33="Sí",ROW(Control!$B$4:$B$33)),19)-3)&amp;IF(INDEX(Configuración!$C$10:$C$39,SMALL(IF(Control!$B$4:$B$33="Sí",ROW(Control!$B$4:$B$33)),19)-3)="Sí"," (solo para Enseñanzas Profesionales)",""),"")</f>
        <v>ÓRGANO</v>
      </c>
      <c r="C30" s="47"/>
      <c r="D30" s="47"/>
      <c r="E30" s="47"/>
      <c r="F30" s="47"/>
      <c r="G30" s="47"/>
      <c r="H30" s="47"/>
      <c r="I30" s="47"/>
      <c r="J30" s="47"/>
      <c r="K30" s="47"/>
      <c r="L30" s="47"/>
    </row>
    <row r="31" spans="1:12" ht="22" customHeight="1" x14ac:dyDescent="0.3">
      <c r="A31" s="33" cm="1">
        <f t="array" ref="A31">IFERROR(INDEX(Control!$C$4:$C$33,SMALL(IF(Control!$B$4:$B$33="Sí",ROW(Control!$B$4:$B$33)),20)-3)-INDEX(Control!$D$4:$D$33,SMALL(IF(Control!$B$4:$B$33="Sí",ROW(Control!$B$4:$B$33)),20)-3)+INDEX(Control!$E$4:$E$33,SMALL(IF(Control!$B$4:$B$33="Sí",ROW(Control!$B$4:$B$33)),20)-3)-SUM(INDEX(Control!$F$4:Z$33,SMALL(IF(Control!$B$4:$B$33="Sí",ROW(Control!$B$4:$B$33)),20)-3,0)),"")</f>
        <v>0</v>
      </c>
      <c r="B31" s="48" t="str" cm="1">
        <f t="array" ref="B31">IFERROR(INDEX(Control!$A$4:$A$33,SMALL(IF(Control!$B$4:$B$33="Sí",ROW(Control!$B$4:$B$33)),20)-3)&amp;IF(INDEX(Configuración!$C$10:$C$39,SMALL(IF(Control!$B$4:$B$33="Sí",ROW(Control!$B$4:$B$33)),20)-3)="Sí"," (solo para Enseñanzas Profesionales)",""),"")</f>
        <v>PERCUSIÓN</v>
      </c>
      <c r="C31" s="49"/>
      <c r="D31" s="49"/>
      <c r="E31" s="49"/>
      <c r="F31" s="49"/>
      <c r="G31" s="49"/>
      <c r="H31" s="49"/>
      <c r="I31" s="49"/>
      <c r="J31" s="49"/>
      <c r="K31" s="49"/>
      <c r="L31" s="49"/>
    </row>
    <row r="32" spans="1:12" ht="22" customHeight="1" x14ac:dyDescent="0.3">
      <c r="A32" s="32" cm="1">
        <f t="array" ref="A32">IFERROR(INDEX(Control!$C$4:$C$33,SMALL(IF(Control!$B$4:$B$33="Sí",ROW(Control!$B$4:$B$33)),21)-3)-INDEX(Control!$D$4:$D$33,SMALL(IF(Control!$B$4:$B$33="Sí",ROW(Control!$B$4:$B$33)),21)-3)+INDEX(Control!$E$4:$E$33,SMALL(IF(Control!$B$4:$B$33="Sí",ROW(Control!$B$4:$B$33)),21)-3)-SUM(INDEX(Control!$F$4:Z$33,SMALL(IF(Control!$B$4:$B$33="Sí",ROW(Control!$B$4:$B$33)),21)-3,0)),"")</f>
        <v>0</v>
      </c>
      <c r="B32" s="46" t="str" cm="1">
        <f t="array" ref="B32">IFERROR(INDEX(Control!$A$4:$A$33,SMALL(IF(Control!$B$4:$B$33="Sí",ROW(Control!$B$4:$B$33)),21)-3)&amp;IF(INDEX(Configuración!$C$10:$C$39,SMALL(IF(Control!$B$4:$B$33="Sí",ROW(Control!$B$4:$B$33)),21)-3)="Sí"," (solo para Enseñanzas Profesionales)",""),"")</f>
        <v>PIANO</v>
      </c>
      <c r="C32" s="47"/>
      <c r="D32" s="47"/>
      <c r="E32" s="47"/>
      <c r="F32" s="47"/>
      <c r="G32" s="47"/>
      <c r="H32" s="47"/>
      <c r="I32" s="47"/>
      <c r="J32" s="47"/>
      <c r="K32" s="47"/>
      <c r="L32" s="47"/>
    </row>
    <row r="33" spans="1:12" ht="22" customHeight="1" x14ac:dyDescent="0.3">
      <c r="A33" s="33" cm="1">
        <f t="array" ref="A33">IFERROR(INDEX(Control!$C$4:$C$33,SMALL(IF(Control!$B$4:$B$33="Sí",ROW(Control!$B$4:$B$33)),22)-3)-INDEX(Control!$D$4:$D$33,SMALL(IF(Control!$B$4:$B$33="Sí",ROW(Control!$B$4:$B$33)),22)-3)+INDEX(Control!$E$4:$E$33,SMALL(IF(Control!$B$4:$B$33="Sí",ROW(Control!$B$4:$B$33)),22)-3)-SUM(INDEX(Control!$F$4:Z$33,SMALL(IF(Control!$B$4:$B$33="Sí",ROW(Control!$B$4:$B$33)),22)-3,0)),"")</f>
        <v>0</v>
      </c>
      <c r="B33" s="48" t="str" cm="1">
        <f t="array" ref="B33">IFERROR(INDEX(Control!$A$4:$A$33,SMALL(IF(Control!$B$4:$B$33="Sí",ROW(Control!$B$4:$B$33)),22)-3)&amp;IF(INDEX(Configuración!$C$10:$C$39,SMALL(IF(Control!$B$4:$B$33="Sí",ROW(Control!$B$4:$B$33)),22)-3)="Sí"," (solo para Enseñanzas Profesionales)",""),"")</f>
        <v>SAXOFÓN</v>
      </c>
      <c r="C33" s="49"/>
      <c r="D33" s="49"/>
      <c r="E33" s="49"/>
      <c r="F33" s="49"/>
      <c r="G33" s="49"/>
      <c r="H33" s="49"/>
      <c r="I33" s="49"/>
      <c r="J33" s="49"/>
      <c r="K33" s="49"/>
      <c r="L33" s="49"/>
    </row>
    <row r="34" spans="1:12" ht="22" customHeight="1" x14ac:dyDescent="0.3">
      <c r="A34" s="32" cm="1">
        <f t="array" ref="A34">IFERROR(INDEX(Control!$C$4:$C$33,SMALL(IF(Control!$B$4:$B$33="Sí",ROW(Control!$B$4:$B$33)),23)-3)-INDEX(Control!$D$4:$D$33,SMALL(IF(Control!$B$4:$B$33="Sí",ROW(Control!$B$4:$B$33)),23)-3)+INDEX(Control!$E$4:$E$33,SMALL(IF(Control!$B$4:$B$33="Sí",ROW(Control!$B$4:$B$33)),23)-3)-SUM(INDEX(Control!$F$4:Z$33,SMALL(IF(Control!$B$4:$B$33="Sí",ROW(Control!$B$4:$B$33)),23)-3,0)),"")</f>
        <v>0</v>
      </c>
      <c r="B34" s="46" t="str" cm="1">
        <f t="array" ref="B34">IFERROR(INDEX(Control!$A$4:$A$33,SMALL(IF(Control!$B$4:$B$33="Sí",ROW(Control!$B$4:$B$33)),23)-3)&amp;IF(INDEX(Configuración!$C$10:$C$39,SMALL(IF(Control!$B$4:$B$33="Sí",ROW(Control!$B$4:$B$33)),23)-3)="Sí"," (solo para Enseñanzas Profesionales)",""),"")</f>
        <v>TROMBÓN</v>
      </c>
      <c r="C34" s="47"/>
      <c r="D34" s="47"/>
      <c r="E34" s="47"/>
      <c r="F34" s="47"/>
      <c r="G34" s="47"/>
      <c r="H34" s="47"/>
      <c r="I34" s="47"/>
      <c r="J34" s="47"/>
      <c r="K34" s="47"/>
      <c r="L34" s="47"/>
    </row>
    <row r="35" spans="1:12" ht="22" customHeight="1" x14ac:dyDescent="0.3">
      <c r="A35" s="33" cm="1">
        <f t="array" ref="A35">IFERROR(INDEX(Control!$C$4:$C$33,SMALL(IF(Control!$B$4:$B$33="Sí",ROW(Control!$B$4:$B$33)),24)-3)-INDEX(Control!$D$4:$D$33,SMALL(IF(Control!$B$4:$B$33="Sí",ROW(Control!$B$4:$B$33)),24)-3)+INDEX(Control!$E$4:$E$33,SMALL(IF(Control!$B$4:$B$33="Sí",ROW(Control!$B$4:$B$33)),24)-3)-SUM(INDEX(Control!$F$4:Z$33,SMALL(IF(Control!$B$4:$B$33="Sí",ROW(Control!$B$4:$B$33)),24)-3,0)),"")</f>
        <v>0</v>
      </c>
      <c r="B35" s="48" t="str" cm="1">
        <f t="array" ref="B35">IFERROR(INDEX(Control!$A$4:$A$33,SMALL(IF(Control!$B$4:$B$33="Sí",ROW(Control!$B$4:$B$33)),24)-3)&amp;IF(INDEX(Configuración!$C$10:$C$39,SMALL(IF(Control!$B$4:$B$33="Sí",ROW(Control!$B$4:$B$33)),24)-3)="Sí"," (solo para Enseñanzas Profesionales)",""),"")</f>
        <v>TROMPA</v>
      </c>
      <c r="C35" s="49"/>
      <c r="D35" s="49"/>
      <c r="E35" s="49"/>
      <c r="F35" s="49"/>
      <c r="G35" s="49"/>
      <c r="H35" s="49"/>
      <c r="I35" s="49"/>
      <c r="J35" s="49"/>
      <c r="K35" s="49"/>
      <c r="L35" s="49"/>
    </row>
    <row r="36" spans="1:12" ht="22" customHeight="1" x14ac:dyDescent="0.3">
      <c r="A36" s="32" cm="1">
        <f t="array" ref="A36">IFERROR(INDEX(Control!$C$4:$C$33,SMALL(IF(Control!$B$4:$B$33="Sí",ROW(Control!$B$4:$B$33)),25)-3)-INDEX(Control!$D$4:$D$33,SMALL(IF(Control!$B$4:$B$33="Sí",ROW(Control!$B$4:$B$33)),25)-3)+INDEX(Control!$E$4:$E$33,SMALL(IF(Control!$B$4:$B$33="Sí",ROW(Control!$B$4:$B$33)),25)-3)-SUM(INDEX(Control!$F$4:Z$33,SMALL(IF(Control!$B$4:$B$33="Sí",ROW(Control!$B$4:$B$33)),25)-3,0)),"")</f>
        <v>0</v>
      </c>
      <c r="B36" s="46" t="str" cm="1">
        <f t="array" ref="B36">IFERROR(INDEX(Control!$A$4:$A$33,SMALL(IF(Control!$B$4:$B$33="Sí",ROW(Control!$B$4:$B$33)),25)-3)&amp;IF(INDEX(Configuración!$C$10:$C$39,SMALL(IF(Control!$B$4:$B$33="Sí",ROW(Control!$B$4:$B$33)),25)-3)="Sí"," (solo para Enseñanzas Profesionales)",""),"")</f>
        <v>TROMPETA</v>
      </c>
      <c r="C36" s="47"/>
      <c r="D36" s="47"/>
      <c r="E36" s="47"/>
      <c r="F36" s="47"/>
      <c r="G36" s="47"/>
      <c r="H36" s="47"/>
      <c r="I36" s="47"/>
      <c r="J36" s="47"/>
      <c r="K36" s="47"/>
      <c r="L36" s="47"/>
    </row>
    <row r="37" spans="1:12" ht="22" customHeight="1" x14ac:dyDescent="0.3">
      <c r="A37" s="33" cm="1">
        <f t="array" ref="A37">IFERROR(INDEX(Control!$C$4:$C$33,SMALL(IF(Control!$B$4:$B$33="Sí",ROW(Control!$B$4:$B$33)),26)-3)-INDEX(Control!$D$4:$D$33,SMALL(IF(Control!$B$4:$B$33="Sí",ROW(Control!$B$4:$B$33)),26)-3)+INDEX(Control!$E$4:$E$33,SMALL(IF(Control!$B$4:$B$33="Sí",ROW(Control!$B$4:$B$33)),26)-3)-SUM(INDEX(Control!$F$4:Z$33,SMALL(IF(Control!$B$4:$B$33="Sí",ROW(Control!$B$4:$B$33)),26)-3,0)),"")</f>
        <v>0</v>
      </c>
      <c r="B37" s="48" t="str" cm="1">
        <f t="array" ref="B37">IFERROR(INDEX(Control!$A$4:$A$33,SMALL(IF(Control!$B$4:$B$33="Sí",ROW(Control!$B$4:$B$33)),26)-3)&amp;IF(INDEX(Configuración!$C$10:$C$39,SMALL(IF(Control!$B$4:$B$33="Sí",ROW(Control!$B$4:$B$33)),26)-3)="Sí"," (solo para Enseñanzas Profesionales)",""),"")</f>
        <v>TUBA</v>
      </c>
      <c r="C37" s="49"/>
      <c r="D37" s="49"/>
      <c r="E37" s="49"/>
      <c r="F37" s="49"/>
      <c r="G37" s="49"/>
      <c r="H37" s="49"/>
      <c r="I37" s="49"/>
      <c r="J37" s="49"/>
      <c r="K37" s="49"/>
      <c r="L37" s="49"/>
    </row>
    <row r="38" spans="1:12" ht="22" customHeight="1" x14ac:dyDescent="0.3">
      <c r="A38" s="32" cm="1">
        <f t="array" ref="A38">IFERROR(INDEX(Control!$C$4:$C$33,SMALL(IF(Control!$B$4:$B$33="Sí",ROW(Control!$B$4:$B$33)),27)-3)-INDEX(Control!$D$4:$D$33,SMALL(IF(Control!$B$4:$B$33="Sí",ROW(Control!$B$4:$B$33)),27)-3)+INDEX(Control!$E$4:$E$33,SMALL(IF(Control!$B$4:$B$33="Sí",ROW(Control!$B$4:$B$33)),27)-3)-SUM(INDEX(Control!$F$4:Z$33,SMALL(IF(Control!$B$4:$B$33="Sí",ROW(Control!$B$4:$B$33)),27)-3,0)),"")</f>
        <v>0</v>
      </c>
      <c r="B38" s="46" t="str" cm="1">
        <f t="array" ref="B38">IFERROR(INDEX(Control!$A$4:$A$33,SMALL(IF(Control!$B$4:$B$33="Sí",ROW(Control!$B$4:$B$33)),27)-3)&amp;IF(INDEX(Configuración!$C$10:$C$39,SMALL(IF(Control!$B$4:$B$33="Sí",ROW(Control!$B$4:$B$33)),27)-3)="Sí"," (solo para Enseñanzas Profesionales)",""),"")</f>
        <v>VIOLA</v>
      </c>
      <c r="C38" s="47"/>
      <c r="D38" s="47"/>
      <c r="E38" s="47"/>
      <c r="F38" s="47"/>
      <c r="G38" s="47"/>
      <c r="H38" s="47"/>
      <c r="I38" s="47"/>
      <c r="J38" s="47"/>
      <c r="K38" s="47"/>
      <c r="L38" s="47"/>
    </row>
    <row r="39" spans="1:12" ht="22" customHeight="1" x14ac:dyDescent="0.3">
      <c r="A39" s="33" cm="1">
        <f t="array" ref="A39">IFERROR(INDEX(Control!$C$4:$C$33,SMALL(IF(Control!$B$4:$B$33="Sí",ROW(Control!$B$4:$B$33)),28)-3)-INDEX(Control!$D$4:$D$33,SMALL(IF(Control!$B$4:$B$33="Sí",ROW(Control!$B$4:$B$33)),28)-3)+INDEX(Control!$E$4:$E$33,SMALL(IF(Control!$B$4:$B$33="Sí",ROW(Control!$B$4:$B$33)),28)-3)-SUM(INDEX(Control!$F$4:Z$33,SMALL(IF(Control!$B$4:$B$33="Sí",ROW(Control!$B$4:$B$33)),28)-3,0)),"")</f>
        <v>0</v>
      </c>
      <c r="B39" s="48" t="str" cm="1">
        <f t="array" ref="B39">IFERROR(INDEX(Control!$A$4:$A$33,SMALL(IF(Control!$B$4:$B$33="Sí",ROW(Control!$B$4:$B$33)),28)-3)&amp;IF(INDEX(Configuración!$C$10:$C$39,SMALL(IF(Control!$B$4:$B$33="Sí",ROW(Control!$B$4:$B$33)),28)-3)="Sí"," (solo para Enseñanzas Profesionales)",""),"")</f>
        <v>VIOLA DA GAMBA</v>
      </c>
      <c r="C39" s="49"/>
      <c r="D39" s="49"/>
      <c r="E39" s="49"/>
      <c r="F39" s="49"/>
      <c r="G39" s="49"/>
      <c r="H39" s="49"/>
      <c r="I39" s="49"/>
      <c r="J39" s="49"/>
      <c r="K39" s="49"/>
      <c r="L39" s="49"/>
    </row>
    <row r="40" spans="1:12" ht="22" customHeight="1" x14ac:dyDescent="0.3">
      <c r="A40" s="32" cm="1">
        <f t="array" ref="A40">IFERROR(INDEX(Control!$C$4:$C$33,SMALL(IF(Control!$B$4:$B$33="Sí",ROW(Control!$B$4:$B$33)),29)-3)-INDEX(Control!$D$4:$D$33,SMALL(IF(Control!$B$4:$B$33="Sí",ROW(Control!$B$4:$B$33)),29)-3)+INDEX(Control!$E$4:$E$33,SMALL(IF(Control!$B$4:$B$33="Sí",ROW(Control!$B$4:$B$33)),29)-3)-SUM(INDEX(Control!$F$4:Z$33,SMALL(IF(Control!$B$4:$B$33="Sí",ROW(Control!$B$4:$B$33)),29)-3,0)),"")</f>
        <v>0</v>
      </c>
      <c r="B40" s="46" t="str" cm="1">
        <f t="array" ref="B40">IFERROR(INDEX(Control!$A$4:$A$33,SMALL(IF(Control!$B$4:$B$33="Sí",ROW(Control!$B$4:$B$33)),29)-3)&amp;IF(INDEX(Configuración!$C$10:$C$39,SMALL(IF(Control!$B$4:$B$33="Sí",ROW(Control!$B$4:$B$33)),29)-3)="Sí"," (solo para Enseñanzas Profesionales)",""),"")</f>
        <v>VIOLÍN</v>
      </c>
      <c r="C40" s="47"/>
      <c r="D40" s="47"/>
      <c r="E40" s="47"/>
      <c r="F40" s="47"/>
      <c r="G40" s="47"/>
      <c r="H40" s="47"/>
      <c r="I40" s="47"/>
      <c r="J40" s="47"/>
      <c r="K40" s="47"/>
      <c r="L40" s="47"/>
    </row>
    <row r="41" spans="1:12" ht="22" customHeight="1" thickBot="1" x14ac:dyDescent="0.35">
      <c r="A41" s="43" cm="1">
        <f t="array" ref="A41">IFERROR(INDEX(Control!$C$4:$C$33,SMALL(IF(Control!$B$4:$B$33="Sí",ROW(Control!$B$4:$B$33)),30)-3)-INDEX(Control!$D$4:$D$33,SMALL(IF(Control!$B$4:$B$33="Sí",ROW(Control!$B$4:$B$33)),30)-3)+INDEX(Control!$E$4:$E$33,SMALL(IF(Control!$B$4:$B$33="Sí",ROW(Control!$B$4:$B$33)),30)-3)-SUM(INDEX(Control!$F$4:Z$33,SMALL(IF(Control!$B$4:$B$33="Sí",ROW(Control!$B$4:$B$33)),30)-3,0)),"")</f>
        <v>0</v>
      </c>
      <c r="B41" s="62" t="str" cm="1">
        <f t="array" ref="B41">IFERROR(INDEX(Control!$A$4:$A$33,SMALL(IF(Control!$B$4:$B$33="Sí",ROW(Control!$B$4:$B$33)),30)-3)&amp;IF(INDEX(Configuración!$C$10:$C$39,SMALL(IF(Control!$B$4:$B$33="Sí",ROW(Control!$B$4:$B$33)),30)-3)="Sí"," (solo para Enseñanzas Profesionales)",""),"")</f>
        <v>VIOLONCHELO</v>
      </c>
      <c r="C41" s="63"/>
      <c r="D41" s="63"/>
      <c r="E41" s="63"/>
      <c r="F41" s="63"/>
      <c r="G41" s="63"/>
      <c r="H41" s="63"/>
      <c r="I41" s="63"/>
      <c r="J41" s="63"/>
      <c r="K41" s="63"/>
      <c r="L41" s="63"/>
    </row>
    <row r="42" spans="1:12" ht="30" customHeight="1" thickTop="1" x14ac:dyDescent="0.3">
      <c r="A42" s="44">
        <f>SUM(A12:A41)</f>
        <v>0</v>
      </c>
      <c r="B42" s="45" t="s">
        <v>189</v>
      </c>
      <c r="C42" s="45"/>
      <c r="D42" s="45"/>
      <c r="E42" s="45"/>
      <c r="F42" s="45"/>
      <c r="G42" s="45"/>
      <c r="H42" s="45"/>
      <c r="I42" s="45"/>
      <c r="J42" s="45"/>
      <c r="K42" s="45"/>
      <c r="L42" s="45"/>
    </row>
    <row r="43" spans="1:12" ht="20" customHeight="1" x14ac:dyDescent="0.2">
      <c r="A43" s="60" t="s">
        <v>114</v>
      </c>
      <c r="B43" s="61"/>
      <c r="C43" s="61"/>
      <c r="D43" s="61"/>
      <c r="E43" s="61"/>
      <c r="F43" s="61"/>
      <c r="G43" s="61"/>
      <c r="H43" s="61"/>
      <c r="I43" s="61"/>
      <c r="J43" s="61"/>
      <c r="K43" s="61"/>
      <c r="L43" s="61"/>
    </row>
    <row r="44" spans="1:12" ht="14" customHeight="1" x14ac:dyDescent="0.2">
      <c r="A44" s="29" t="s">
        <v>68</v>
      </c>
      <c r="B44" s="57" t="s">
        <v>42</v>
      </c>
      <c r="C44" s="57"/>
      <c r="D44" s="57"/>
      <c r="E44" s="57"/>
      <c r="F44" s="57"/>
      <c r="G44" s="29" t="s">
        <v>80</v>
      </c>
      <c r="H44" s="57" t="s">
        <v>53</v>
      </c>
      <c r="I44" s="57"/>
      <c r="J44" s="57"/>
      <c r="K44" s="57"/>
      <c r="L44" s="57"/>
    </row>
    <row r="45" spans="1:12" ht="14" customHeight="1" x14ac:dyDescent="0.2">
      <c r="A45" s="29" t="s">
        <v>69</v>
      </c>
      <c r="B45" s="57" t="s">
        <v>43</v>
      </c>
      <c r="C45" s="57"/>
      <c r="D45" s="57"/>
      <c r="E45" s="57"/>
      <c r="F45" s="57"/>
      <c r="G45" s="29" t="s">
        <v>81</v>
      </c>
      <c r="H45" s="57" t="s">
        <v>54</v>
      </c>
      <c r="I45" s="57"/>
      <c r="J45" s="57"/>
      <c r="K45" s="57"/>
      <c r="L45" s="57"/>
    </row>
    <row r="46" spans="1:12" ht="14" customHeight="1" x14ac:dyDescent="0.2">
      <c r="A46" s="29" t="s">
        <v>70</v>
      </c>
      <c r="B46" s="57" t="s">
        <v>44</v>
      </c>
      <c r="C46" s="57"/>
      <c r="D46" s="57"/>
      <c r="E46" s="57"/>
      <c r="F46" s="57"/>
      <c r="G46" s="29" t="s">
        <v>82</v>
      </c>
      <c r="H46" s="57" t="s">
        <v>55</v>
      </c>
      <c r="I46" s="57"/>
      <c r="J46" s="57"/>
      <c r="K46" s="57"/>
      <c r="L46" s="57"/>
    </row>
    <row r="47" spans="1:12" ht="14" customHeight="1" x14ac:dyDescent="0.2">
      <c r="A47" s="29" t="s">
        <v>71</v>
      </c>
      <c r="B47" s="57" t="s">
        <v>45</v>
      </c>
      <c r="C47" s="57"/>
      <c r="D47" s="57"/>
      <c r="E47" s="57"/>
      <c r="F47" s="57"/>
      <c r="G47" s="29" t="s">
        <v>83</v>
      </c>
      <c r="H47" s="57" t="s">
        <v>56</v>
      </c>
      <c r="I47" s="57"/>
      <c r="J47" s="57"/>
      <c r="K47" s="57"/>
      <c r="L47" s="57"/>
    </row>
    <row r="48" spans="1:12" ht="14" customHeight="1" x14ac:dyDescent="0.2">
      <c r="A48" s="29" t="s">
        <v>72</v>
      </c>
      <c r="B48" s="57" t="s">
        <v>194</v>
      </c>
      <c r="C48" s="57"/>
      <c r="D48" s="57"/>
      <c r="E48" s="57"/>
      <c r="F48" s="57"/>
      <c r="G48" s="29" t="s">
        <v>84</v>
      </c>
      <c r="H48" s="57" t="s">
        <v>57</v>
      </c>
      <c r="I48" s="57"/>
      <c r="J48" s="57"/>
      <c r="K48" s="57"/>
      <c r="L48" s="57"/>
    </row>
    <row r="49" spans="1:12" ht="14" customHeight="1" x14ac:dyDescent="0.2">
      <c r="A49" s="29" t="s">
        <v>73</v>
      </c>
      <c r="B49" s="57" t="s">
        <v>46</v>
      </c>
      <c r="C49" s="57"/>
      <c r="D49" s="57"/>
      <c r="E49" s="57"/>
      <c r="F49" s="57"/>
      <c r="G49" s="29" t="s">
        <v>85</v>
      </c>
      <c r="H49" s="57" t="s">
        <v>58</v>
      </c>
      <c r="I49" s="57"/>
      <c r="J49" s="57"/>
      <c r="K49" s="57"/>
      <c r="L49" s="57"/>
    </row>
    <row r="50" spans="1:12" ht="14" customHeight="1" x14ac:dyDescent="0.2">
      <c r="A50" s="29" t="s">
        <v>74</v>
      </c>
      <c r="B50" s="57" t="s">
        <v>47</v>
      </c>
      <c r="C50" s="57"/>
      <c r="D50" s="57"/>
      <c r="E50" s="57"/>
      <c r="F50" s="57"/>
      <c r="G50" s="29" t="s">
        <v>86</v>
      </c>
      <c r="H50" s="57" t="s">
        <v>59</v>
      </c>
      <c r="I50" s="57"/>
      <c r="J50" s="57"/>
      <c r="K50" s="57"/>
      <c r="L50" s="57"/>
    </row>
    <row r="51" spans="1:12" ht="14" customHeight="1" x14ac:dyDescent="0.2">
      <c r="A51" s="29" t="s">
        <v>75</v>
      </c>
      <c r="B51" s="57" t="s">
        <v>48</v>
      </c>
      <c r="C51" s="57"/>
      <c r="D51" s="57"/>
      <c r="E51" s="57"/>
      <c r="F51" s="57"/>
      <c r="G51" s="29" t="s">
        <v>87</v>
      </c>
      <c r="H51" s="57" t="s">
        <v>60</v>
      </c>
      <c r="I51" s="57"/>
      <c r="J51" s="57"/>
      <c r="K51" s="57"/>
      <c r="L51" s="57"/>
    </row>
    <row r="52" spans="1:12" ht="14" customHeight="1" x14ac:dyDescent="0.2">
      <c r="A52" s="29" t="s">
        <v>76</v>
      </c>
      <c r="B52" s="57" t="s">
        <v>49</v>
      </c>
      <c r="C52" s="57"/>
      <c r="D52" s="57"/>
      <c r="E52" s="57"/>
      <c r="F52" s="57"/>
      <c r="G52" s="29" t="s">
        <v>88</v>
      </c>
      <c r="H52" s="57" t="s">
        <v>61</v>
      </c>
      <c r="I52" s="57"/>
      <c r="J52" s="57"/>
      <c r="K52" s="57"/>
      <c r="L52" s="57"/>
    </row>
    <row r="53" spans="1:12" ht="14" customHeight="1" x14ac:dyDescent="0.2">
      <c r="A53" s="29" t="s">
        <v>77</v>
      </c>
      <c r="B53" s="57" t="s">
        <v>50</v>
      </c>
      <c r="C53" s="57"/>
      <c r="D53" s="57"/>
      <c r="E53" s="57"/>
      <c r="F53" s="57"/>
      <c r="G53" s="28" t="s">
        <v>89</v>
      </c>
      <c r="H53" s="58" t="s">
        <v>62</v>
      </c>
      <c r="I53" s="57"/>
      <c r="J53" s="57"/>
      <c r="K53" s="57"/>
      <c r="L53" s="57"/>
    </row>
    <row r="54" spans="1:12" ht="14" customHeight="1" x14ac:dyDescent="0.2">
      <c r="A54" s="29" t="s">
        <v>78</v>
      </c>
      <c r="B54" s="57" t="s">
        <v>51</v>
      </c>
      <c r="C54" s="57"/>
      <c r="D54" s="57"/>
      <c r="E54" s="57"/>
      <c r="F54" s="57"/>
      <c r="G54" s="29" t="s">
        <v>90</v>
      </c>
      <c r="H54" s="57" t="s">
        <v>63</v>
      </c>
      <c r="I54" s="57"/>
      <c r="J54" s="57"/>
      <c r="K54" s="57"/>
      <c r="L54" s="57"/>
    </row>
    <row r="55" spans="1:12" ht="14" customHeight="1" x14ac:dyDescent="0.2">
      <c r="A55" s="29" t="s">
        <v>79</v>
      </c>
      <c r="B55" s="57" t="s">
        <v>52</v>
      </c>
      <c r="C55" s="57"/>
      <c r="D55" s="57"/>
      <c r="E55" s="57"/>
      <c r="F55" s="57"/>
      <c r="G55" s="30"/>
      <c r="H55" s="30"/>
      <c r="I55" s="30"/>
      <c r="J55" s="30"/>
      <c r="K55" s="30"/>
      <c r="L55" s="30"/>
    </row>
  </sheetData>
  <sheetProtection sheet="1" objects="1" scenarios="1"/>
  <mergeCells count="62">
    <mergeCell ref="H52:L52"/>
    <mergeCell ref="H53:L53"/>
    <mergeCell ref="H54:L54"/>
    <mergeCell ref="B11:L11"/>
    <mergeCell ref="B12:L12"/>
    <mergeCell ref="B13:L13"/>
    <mergeCell ref="B14:L14"/>
    <mergeCell ref="B15:L15"/>
    <mergeCell ref="B16:L16"/>
    <mergeCell ref="B17:L17"/>
    <mergeCell ref="B54:F54"/>
    <mergeCell ref="A43:L43"/>
    <mergeCell ref="B45:F45"/>
    <mergeCell ref="B46:F46"/>
    <mergeCell ref="B47:F47"/>
    <mergeCell ref="B41:L41"/>
    <mergeCell ref="B55:F55"/>
    <mergeCell ref="H44:L44"/>
    <mergeCell ref="H45:L45"/>
    <mergeCell ref="H46:L46"/>
    <mergeCell ref="H47:L47"/>
    <mergeCell ref="H48:L48"/>
    <mergeCell ref="H49:L49"/>
    <mergeCell ref="H50:L50"/>
    <mergeCell ref="H51:L51"/>
    <mergeCell ref="B48:F48"/>
    <mergeCell ref="B49:F49"/>
    <mergeCell ref="B50:F50"/>
    <mergeCell ref="B51:F51"/>
    <mergeCell ref="B52:F52"/>
    <mergeCell ref="B53:F53"/>
    <mergeCell ref="B44:F44"/>
    <mergeCell ref="A9:L9"/>
    <mergeCell ref="B39:L39"/>
    <mergeCell ref="B40:L40"/>
    <mergeCell ref="B29:L29"/>
    <mergeCell ref="B30:L30"/>
    <mergeCell ref="B31:L31"/>
    <mergeCell ref="B32:L32"/>
    <mergeCell ref="B38:L38"/>
    <mergeCell ref="B22:L22"/>
    <mergeCell ref="B23:L23"/>
    <mergeCell ref="B24:L24"/>
    <mergeCell ref="B25:L25"/>
    <mergeCell ref="B26:L26"/>
    <mergeCell ref="B27:L27"/>
    <mergeCell ref="B28:L28"/>
    <mergeCell ref="B33:L33"/>
    <mergeCell ref="A1:L1"/>
    <mergeCell ref="A2:L2"/>
    <mergeCell ref="A3:L3"/>
    <mergeCell ref="A4:L4"/>
    <mergeCell ref="A6:L6"/>
    <mergeCell ref="B42:L42"/>
    <mergeCell ref="B18:L18"/>
    <mergeCell ref="B19:L19"/>
    <mergeCell ref="B20:L20"/>
    <mergeCell ref="B21:L21"/>
    <mergeCell ref="B34:L34"/>
    <mergeCell ref="B35:L35"/>
    <mergeCell ref="B36:L36"/>
    <mergeCell ref="B37:L37"/>
  </mergeCells>
  <conditionalFormatting sqref="A12:L41">
    <cfRule type="expression" dxfId="1" priority="1">
      <formula>$B12=""</formula>
    </cfRule>
  </conditionalFormatting>
  <pageMargins left="0.19685039375000002" right="0.19685039375000002" top="0.19685039375000002" bottom="0.19685039375000002" header="0.19685039375000002" footer="0.19685039375000002"/>
  <pageSetup paperSize="9" scale="62" orientation="portrait" horizontalDpi="0" verticalDpi="0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5183804-EC44-B545-8315-FC4ED8C4211C}">
  <sheetPr>
    <pageSetUpPr fitToPage="1"/>
  </sheetPr>
  <dimension ref="A1:L55"/>
  <sheetViews>
    <sheetView workbookViewId="0">
      <selection activeCell="A4" sqref="A4:L4"/>
    </sheetView>
  </sheetViews>
  <sheetFormatPr baseColWidth="10" defaultRowHeight="16" x14ac:dyDescent="0.2"/>
  <cols>
    <col min="1" max="1" width="20" customWidth="1"/>
    <col min="2" max="12" width="10" customWidth="1"/>
  </cols>
  <sheetData>
    <row r="1" spans="1:12" ht="60" customHeight="1" x14ac:dyDescent="0.2">
      <c r="A1" s="50" t="s">
        <v>66</v>
      </c>
      <c r="B1" s="51"/>
      <c r="C1" s="51"/>
      <c r="D1" s="51"/>
      <c r="E1" s="51"/>
      <c r="F1" s="51"/>
      <c r="G1" s="51"/>
      <c r="H1" s="51"/>
      <c r="I1" s="51"/>
      <c r="J1" s="51"/>
      <c r="K1" s="51"/>
      <c r="L1" s="51"/>
    </row>
    <row r="2" spans="1:12" ht="42" customHeight="1" x14ac:dyDescent="0.4">
      <c r="A2" s="52">
        <f>Configuración!B3</f>
        <v>0</v>
      </c>
      <c r="B2" s="51"/>
      <c r="C2" s="51"/>
      <c r="D2" s="51"/>
      <c r="E2" s="51"/>
      <c r="F2" s="51"/>
      <c r="G2" s="51"/>
      <c r="H2" s="51"/>
      <c r="I2" s="51"/>
      <c r="J2" s="51"/>
      <c r="K2" s="51"/>
      <c r="L2" s="51"/>
    </row>
    <row r="3" spans="1:12" ht="24" customHeight="1" x14ac:dyDescent="0.25">
      <c r="A3" s="53" t="str">
        <f>"Curso académico: "&amp;Configuración!B4</f>
        <v xml:space="preserve">Curso académico: </v>
      </c>
      <c r="B3" s="51"/>
      <c r="C3" s="51"/>
      <c r="D3" s="51"/>
      <c r="E3" s="51"/>
      <c r="F3" s="51"/>
      <c r="G3" s="51"/>
      <c r="H3" s="51"/>
      <c r="I3" s="51"/>
      <c r="J3" s="51"/>
      <c r="K3" s="51"/>
      <c r="L3" s="51"/>
    </row>
    <row r="4" spans="1:12" ht="34" customHeight="1" x14ac:dyDescent="0.3">
      <c r="A4" s="54" t="s">
        <v>138</v>
      </c>
      <c r="B4" s="51"/>
      <c r="C4" s="51"/>
      <c r="D4" s="51"/>
      <c r="E4" s="51"/>
      <c r="F4" s="51"/>
      <c r="G4" s="51"/>
      <c r="H4" s="51"/>
      <c r="I4" s="51"/>
      <c r="J4" s="51"/>
      <c r="K4" s="51"/>
      <c r="L4" s="51"/>
    </row>
    <row r="5" spans="1:12" ht="6" customHeight="1" x14ac:dyDescent="0.2"/>
    <row r="6" spans="1:12" ht="22" customHeight="1" thickBot="1" x14ac:dyDescent="0.25">
      <c r="A6" s="55" t="s">
        <v>67</v>
      </c>
      <c r="B6" s="51"/>
      <c r="C6" s="51"/>
      <c r="D6" s="51"/>
      <c r="E6" s="51"/>
      <c r="F6" s="51"/>
      <c r="G6" s="51"/>
      <c r="H6" s="51"/>
      <c r="I6" s="51"/>
      <c r="J6" s="51"/>
      <c r="K6" s="51"/>
      <c r="L6" s="51"/>
    </row>
    <row r="7" spans="1:12" ht="22" customHeight="1" thickBot="1" x14ac:dyDescent="0.25">
      <c r="A7" s="21" t="s">
        <v>68</v>
      </c>
      <c r="B7" s="21" t="s">
        <v>69</v>
      </c>
      <c r="C7" s="21" t="s">
        <v>70</v>
      </c>
      <c r="D7" s="21" t="s">
        <v>71</v>
      </c>
      <c r="E7" s="21" t="s">
        <v>72</v>
      </c>
      <c r="F7" s="21" t="s">
        <v>73</v>
      </c>
      <c r="G7" s="21" t="s">
        <v>74</v>
      </c>
      <c r="H7" s="21" t="s">
        <v>75</v>
      </c>
      <c r="I7" s="21" t="s">
        <v>76</v>
      </c>
      <c r="J7" s="21" t="s">
        <v>77</v>
      </c>
      <c r="K7" s="21" t="s">
        <v>78</v>
      </c>
      <c r="L7" s="24" t="s">
        <v>79</v>
      </c>
    </row>
    <row r="8" spans="1:12" ht="22" customHeight="1" thickBot="1" x14ac:dyDescent="0.25">
      <c r="A8" s="22" t="s">
        <v>80</v>
      </c>
      <c r="B8" s="22" t="s">
        <v>81</v>
      </c>
      <c r="C8" s="22" t="s">
        <v>82</v>
      </c>
      <c r="D8" s="22" t="s">
        <v>83</v>
      </c>
      <c r="E8" s="22" t="s">
        <v>84</v>
      </c>
      <c r="F8" s="22" t="s">
        <v>85</v>
      </c>
      <c r="G8" s="22" t="s">
        <v>86</v>
      </c>
      <c r="H8" s="22" t="s">
        <v>87</v>
      </c>
      <c r="I8" s="22" t="s">
        <v>88</v>
      </c>
      <c r="J8" s="22" t="s">
        <v>89</v>
      </c>
      <c r="K8" s="16" t="s">
        <v>90</v>
      </c>
      <c r="L8" s="20"/>
    </row>
    <row r="9" spans="1:12" ht="20" customHeight="1" x14ac:dyDescent="0.2">
      <c r="A9" s="56" t="s">
        <v>112</v>
      </c>
      <c r="B9" s="51"/>
      <c r="C9" s="51"/>
      <c r="D9" s="51"/>
      <c r="E9" s="51"/>
      <c r="F9" s="51"/>
      <c r="G9" s="51"/>
      <c r="H9" s="51"/>
      <c r="I9" s="51"/>
      <c r="J9" s="51"/>
      <c r="K9" s="51"/>
      <c r="L9" s="51"/>
    </row>
    <row r="10" spans="1:12" ht="6" customHeight="1" x14ac:dyDescent="0.2"/>
    <row r="11" spans="1:12" ht="26" customHeight="1" x14ac:dyDescent="0.25">
      <c r="A11" s="31" t="s">
        <v>92</v>
      </c>
      <c r="B11" s="59" t="s">
        <v>4</v>
      </c>
      <c r="C11" s="59"/>
      <c r="D11" s="59"/>
      <c r="E11" s="59"/>
      <c r="F11" s="59"/>
      <c r="G11" s="59"/>
      <c r="H11" s="59"/>
      <c r="I11" s="59"/>
      <c r="J11" s="59"/>
      <c r="K11" s="59"/>
      <c r="L11" s="59"/>
    </row>
    <row r="12" spans="1:12" ht="22" customHeight="1" x14ac:dyDescent="0.3">
      <c r="A12" s="32" cm="1">
        <f t="array" ref="A12">IFERROR(INDEX(Control!$C$4:$C$33,SMALL(IF(Control!$B$4:$B$33="Sí",ROW(Control!$B$4:$B$33)),1)-3)-INDEX(Control!$D$4:$D$33,SMALL(IF(Control!$B$4:$B$33="Sí",ROW(Control!$B$4:$B$33)),1)-3)+INDEX(Control!$E$4:$E$33,SMALL(IF(Control!$B$4:$B$33="Sí",ROW(Control!$B$4:$B$33)),1)-3)-SUM(INDEX(Control!$F$4:AA$33,SMALL(IF(Control!$B$4:$B$33="Sí",ROW(Control!$B$4:$B$33)),1)-3,0)),"")</f>
        <v>0</v>
      </c>
      <c r="B12" s="46" t="str" cm="1">
        <f t="array" ref="B12">IFERROR(INDEX(Control!$A$4:$A$33,SMALL(IF(Control!$B$4:$B$33="Sí",ROW(Control!$B$4:$B$33)),1)-3)&amp;IF(INDEX(Configuración!$C$10:$C$39,SMALL(IF(Control!$B$4:$B$33="Sí",ROW(Control!$B$4:$B$33)),1)-3)="Sí"," (solo para Enseñanzas Profesionales)",""),"")</f>
        <v>ACORDEÓN</v>
      </c>
      <c r="C12" s="47"/>
      <c r="D12" s="47"/>
      <c r="E12" s="47"/>
      <c r="F12" s="47"/>
      <c r="G12" s="47"/>
      <c r="H12" s="47"/>
      <c r="I12" s="47"/>
      <c r="J12" s="47"/>
      <c r="K12" s="47"/>
      <c r="L12" s="47"/>
    </row>
    <row r="13" spans="1:12" ht="22" customHeight="1" x14ac:dyDescent="0.3">
      <c r="A13" s="33" cm="1">
        <f t="array" ref="A13">IFERROR(INDEX(Control!$C$4:$C$33,SMALL(IF(Control!$B$4:$B$33="Sí",ROW(Control!$B$4:$B$33)),2)-3)-INDEX(Control!$D$4:$D$33,SMALL(IF(Control!$B$4:$B$33="Sí",ROW(Control!$B$4:$B$33)),2)-3)+INDEX(Control!$E$4:$E$33,SMALL(IF(Control!$B$4:$B$33="Sí",ROW(Control!$B$4:$B$33)),2)-3)-SUM(INDEX(Control!$F$4:AA$33,SMALL(IF(Control!$B$4:$B$33="Sí",ROW(Control!$B$4:$B$33)),2)-3,0)),"")</f>
        <v>0</v>
      </c>
      <c r="B13" s="48" t="str" cm="1">
        <f t="array" ref="B13">IFERROR(INDEX(Control!$A$4:$A$33,SMALL(IF(Control!$B$4:$B$33="Sí",ROW(Control!$B$4:$B$33)),2)-3)&amp;IF(INDEX(Configuración!$C$10:$C$39,SMALL(IF(Control!$B$4:$B$33="Sí",ROW(Control!$B$4:$B$33)),2)-3)="Sí"," (solo para Enseñanzas Profesionales)",""),"")</f>
        <v>ARPA</v>
      </c>
      <c r="C13" s="49"/>
      <c r="D13" s="49"/>
      <c r="E13" s="49"/>
      <c r="F13" s="49"/>
      <c r="G13" s="49"/>
      <c r="H13" s="49"/>
      <c r="I13" s="49"/>
      <c r="J13" s="49"/>
      <c r="K13" s="49"/>
      <c r="L13" s="49"/>
    </row>
    <row r="14" spans="1:12" ht="22" customHeight="1" x14ac:dyDescent="0.3">
      <c r="A14" s="32" cm="1">
        <f t="array" ref="A14">IFERROR(INDEX(Control!$C$4:$C$33,SMALL(IF(Control!$B$4:$B$33="Sí",ROW(Control!$B$4:$B$33)),3)-3)-INDEX(Control!$D$4:$D$33,SMALL(IF(Control!$B$4:$B$33="Sí",ROW(Control!$B$4:$B$33)),3)-3)+INDEX(Control!$E$4:$E$33,SMALL(IF(Control!$B$4:$B$33="Sí",ROW(Control!$B$4:$B$33)),3)-3)-SUM(INDEX(Control!$F$4:AA$33,SMALL(IF(Control!$B$4:$B$33="Sí",ROW(Control!$B$4:$B$33)),3)-3,0)),"")</f>
        <v>0</v>
      </c>
      <c r="B14" s="46" t="str" cm="1">
        <f t="array" ref="B14">IFERROR(INDEX(Control!$A$4:$A$33,SMALL(IF(Control!$B$4:$B$33="Sí",ROW(Control!$B$4:$B$33)),3)-3)&amp;IF(INDEX(Configuración!$C$10:$C$39,SMALL(IF(Control!$B$4:$B$33="Sí",ROW(Control!$B$4:$B$33)),3)-3)="Sí"," (solo para Enseñanzas Profesionales)",""),"")</f>
        <v>BAJO ELÉCTRICO</v>
      </c>
      <c r="C14" s="47"/>
      <c r="D14" s="47"/>
      <c r="E14" s="47"/>
      <c r="F14" s="47"/>
      <c r="G14" s="47"/>
      <c r="H14" s="47"/>
      <c r="I14" s="47"/>
      <c r="J14" s="47"/>
      <c r="K14" s="47"/>
      <c r="L14" s="47"/>
    </row>
    <row r="15" spans="1:12" ht="22" customHeight="1" x14ac:dyDescent="0.3">
      <c r="A15" s="33" cm="1">
        <f t="array" ref="A15">IFERROR(INDEX(Control!$C$4:$C$33,SMALL(IF(Control!$B$4:$B$33="Sí",ROW(Control!$B$4:$B$33)),4)-3)-INDEX(Control!$D$4:$D$33,SMALL(IF(Control!$B$4:$B$33="Sí",ROW(Control!$B$4:$B$33)),4)-3)+INDEX(Control!$E$4:$E$33,SMALL(IF(Control!$B$4:$B$33="Sí",ROW(Control!$B$4:$B$33)),4)-3)-SUM(INDEX(Control!$F$4:AA$33,SMALL(IF(Control!$B$4:$B$33="Sí",ROW(Control!$B$4:$B$33)),4)-3,0)),"")</f>
        <v>0</v>
      </c>
      <c r="B15" s="48" t="str" cm="1">
        <f t="array" ref="B15">IFERROR(INDEX(Control!$A$4:$A$33,SMALL(IF(Control!$B$4:$B$33="Sí",ROW(Control!$B$4:$B$33)),4)-3)&amp;IF(INDEX(Configuración!$C$10:$C$39,SMALL(IF(Control!$B$4:$B$33="Sí",ROW(Control!$B$4:$B$33)),4)-3)="Sí"," (solo para Enseñanzas Profesionales)",""),"")</f>
        <v>CANTO (solo para Enseñanzas Profesionales)</v>
      </c>
      <c r="C15" s="49"/>
      <c r="D15" s="49"/>
      <c r="E15" s="49"/>
      <c r="F15" s="49"/>
      <c r="G15" s="49"/>
      <c r="H15" s="49"/>
      <c r="I15" s="49"/>
      <c r="J15" s="49"/>
      <c r="K15" s="49"/>
      <c r="L15" s="49"/>
    </row>
    <row r="16" spans="1:12" ht="22" customHeight="1" x14ac:dyDescent="0.3">
      <c r="A16" s="32" cm="1">
        <f t="array" ref="A16">IFERROR(INDEX(Control!$C$4:$C$33,SMALL(IF(Control!$B$4:$B$33="Sí",ROW(Control!$B$4:$B$33)),5)-3)-INDEX(Control!$D$4:$D$33,SMALL(IF(Control!$B$4:$B$33="Sí",ROW(Control!$B$4:$B$33)),5)-3)+INDEX(Control!$E$4:$E$33,SMALL(IF(Control!$B$4:$B$33="Sí",ROW(Control!$B$4:$B$33)),5)-3)-SUM(INDEX(Control!$F$4:AA$33,SMALL(IF(Control!$B$4:$B$33="Sí",ROW(Control!$B$4:$B$33)),5)-3,0)),"")</f>
        <v>0</v>
      </c>
      <c r="B16" s="46" t="str" cm="1">
        <f t="array" ref="B16">IFERROR(INDEX(Control!$A$4:$A$33,SMALL(IF(Control!$B$4:$B$33="Sí",ROW(Control!$B$4:$B$33)),5)-3)&amp;IF(INDEX(Configuración!$C$10:$C$39,SMALL(IF(Control!$B$4:$B$33="Sí",ROW(Control!$B$4:$B$33)),5)-3)="Sí"," (solo para Enseñanzas Profesionales)",""),"")</f>
        <v>CANTO VALENCIANO</v>
      </c>
      <c r="C16" s="47"/>
      <c r="D16" s="47"/>
      <c r="E16" s="47"/>
      <c r="F16" s="47"/>
      <c r="G16" s="47"/>
      <c r="H16" s="47"/>
      <c r="I16" s="47"/>
      <c r="J16" s="47"/>
      <c r="K16" s="47"/>
      <c r="L16" s="47"/>
    </row>
    <row r="17" spans="1:12" ht="22" customHeight="1" x14ac:dyDescent="0.3">
      <c r="A17" s="33" cm="1">
        <f t="array" ref="A17">IFERROR(INDEX(Control!$C$4:$C$33,SMALL(IF(Control!$B$4:$B$33="Sí",ROW(Control!$B$4:$B$33)),6)-3)-INDEX(Control!$D$4:$D$33,SMALL(IF(Control!$B$4:$B$33="Sí",ROW(Control!$B$4:$B$33)),6)-3)+INDEX(Control!$E$4:$E$33,SMALL(IF(Control!$B$4:$B$33="Sí",ROW(Control!$B$4:$B$33)),6)-3)-SUM(INDEX(Control!$F$4:AA$33,SMALL(IF(Control!$B$4:$B$33="Sí",ROW(Control!$B$4:$B$33)),6)-3,0)),"")</f>
        <v>0</v>
      </c>
      <c r="B17" s="48" t="str" cm="1">
        <f t="array" ref="B17">IFERROR(INDEX(Control!$A$4:$A$33,SMALL(IF(Control!$B$4:$B$33="Sí",ROW(Control!$B$4:$B$33)),6)-3)&amp;IF(INDEX(Configuración!$C$10:$C$39,SMALL(IF(Control!$B$4:$B$33="Sí",ROW(Control!$B$4:$B$33)),6)-3)="Sí"," (solo para Enseñanzas Profesionales)",""),"")</f>
        <v>CLARINETE</v>
      </c>
      <c r="C17" s="49"/>
      <c r="D17" s="49"/>
      <c r="E17" s="49"/>
      <c r="F17" s="49"/>
      <c r="G17" s="49"/>
      <c r="H17" s="49"/>
      <c r="I17" s="49"/>
      <c r="J17" s="49"/>
      <c r="K17" s="49"/>
      <c r="L17" s="49"/>
    </row>
    <row r="18" spans="1:12" ht="22" customHeight="1" x14ac:dyDescent="0.3">
      <c r="A18" s="32" cm="1">
        <f t="array" ref="A18">IFERROR(INDEX(Control!$C$4:$C$33,SMALL(IF(Control!$B$4:$B$33="Sí",ROW(Control!$B$4:$B$33)),7)-3)-INDEX(Control!$D$4:$D$33,SMALL(IF(Control!$B$4:$B$33="Sí",ROW(Control!$B$4:$B$33)),7)-3)+INDEX(Control!$E$4:$E$33,SMALL(IF(Control!$B$4:$B$33="Sí",ROW(Control!$B$4:$B$33)),7)-3)-SUM(INDEX(Control!$F$4:AA$33,SMALL(IF(Control!$B$4:$B$33="Sí",ROW(Control!$B$4:$B$33)),7)-3,0)),"")</f>
        <v>0</v>
      </c>
      <c r="B18" s="46" t="str" cm="1">
        <f t="array" ref="B18">IFERROR(INDEX(Control!$A$4:$A$33,SMALL(IF(Control!$B$4:$B$33="Sí",ROW(Control!$B$4:$B$33)),7)-3)&amp;IF(INDEX(Configuración!$C$10:$C$39,SMALL(IF(Control!$B$4:$B$33="Sí",ROW(Control!$B$4:$B$33)),7)-3)="Sí"," (solo para Enseñanzas Profesionales)",""),"")</f>
        <v>CLAVECÍN</v>
      </c>
      <c r="C18" s="47"/>
      <c r="D18" s="47"/>
      <c r="E18" s="47"/>
      <c r="F18" s="47"/>
      <c r="G18" s="47"/>
      <c r="H18" s="47"/>
      <c r="I18" s="47"/>
      <c r="J18" s="47"/>
      <c r="K18" s="47"/>
      <c r="L18" s="47"/>
    </row>
    <row r="19" spans="1:12" ht="22" customHeight="1" x14ac:dyDescent="0.3">
      <c r="A19" s="33" cm="1">
        <f t="array" ref="A19">IFERROR(INDEX(Control!$C$4:$C$33,SMALL(IF(Control!$B$4:$B$33="Sí",ROW(Control!$B$4:$B$33)),8)-3)-INDEX(Control!$D$4:$D$33,SMALL(IF(Control!$B$4:$B$33="Sí",ROW(Control!$B$4:$B$33)),8)-3)+INDEX(Control!$E$4:$E$33,SMALL(IF(Control!$B$4:$B$33="Sí",ROW(Control!$B$4:$B$33)),8)-3)-SUM(INDEX(Control!$F$4:AA$33,SMALL(IF(Control!$B$4:$B$33="Sí",ROW(Control!$B$4:$B$33)),8)-3,0)),"")</f>
        <v>0</v>
      </c>
      <c r="B19" s="48" t="str" cm="1">
        <f t="array" ref="B19">IFERROR(INDEX(Control!$A$4:$A$33,SMALL(IF(Control!$B$4:$B$33="Sí",ROW(Control!$B$4:$B$33)),8)-3)&amp;IF(INDEX(Configuración!$C$10:$C$39,SMALL(IF(Control!$B$4:$B$33="Sí",ROW(Control!$B$4:$B$33)),8)-3)="Sí"," (solo para Enseñanzas Profesionales)",""),"")</f>
        <v>CONTRABAJO</v>
      </c>
      <c r="C19" s="49"/>
      <c r="D19" s="49"/>
      <c r="E19" s="49"/>
      <c r="F19" s="49"/>
      <c r="G19" s="49"/>
      <c r="H19" s="49"/>
      <c r="I19" s="49"/>
      <c r="J19" s="49"/>
      <c r="K19" s="49"/>
      <c r="L19" s="49"/>
    </row>
    <row r="20" spans="1:12" ht="22" customHeight="1" x14ac:dyDescent="0.3">
      <c r="A20" s="32" cm="1">
        <f t="array" ref="A20">IFERROR(INDEX(Control!$C$4:$C$33,SMALL(IF(Control!$B$4:$B$33="Sí",ROW(Control!$B$4:$B$33)),9)-3)-INDEX(Control!$D$4:$D$33,SMALL(IF(Control!$B$4:$B$33="Sí",ROW(Control!$B$4:$B$33)),9)-3)+INDEX(Control!$E$4:$E$33,SMALL(IF(Control!$B$4:$B$33="Sí",ROW(Control!$B$4:$B$33)),9)-3)-SUM(INDEX(Control!$F$4:AA$33,SMALL(IF(Control!$B$4:$B$33="Sí",ROW(Control!$B$4:$B$33)),9)-3,0)),"")</f>
        <v>0</v>
      </c>
      <c r="B20" s="46" t="str" cm="1">
        <f t="array" ref="B20">IFERROR(INDEX(Control!$A$4:$A$33,SMALL(IF(Control!$B$4:$B$33="Sí",ROW(Control!$B$4:$B$33)),9)-3)&amp;IF(INDEX(Configuración!$C$10:$C$39,SMALL(IF(Control!$B$4:$B$33="Sí",ROW(Control!$B$4:$B$33)),9)-3)="Sí"," (solo para Enseñanzas Profesionales)",""),"")</f>
        <v>CORO</v>
      </c>
      <c r="C20" s="47"/>
      <c r="D20" s="47"/>
      <c r="E20" s="47"/>
      <c r="F20" s="47"/>
      <c r="G20" s="47"/>
      <c r="H20" s="47"/>
      <c r="I20" s="47"/>
      <c r="J20" s="47"/>
      <c r="K20" s="47"/>
      <c r="L20" s="47"/>
    </row>
    <row r="21" spans="1:12" ht="22" customHeight="1" x14ac:dyDescent="0.3">
      <c r="A21" s="33" cm="1">
        <f t="array" ref="A21">IFERROR(INDEX(Control!$C$4:$C$33,SMALL(IF(Control!$B$4:$B$33="Sí",ROW(Control!$B$4:$B$33)),10)-3)-INDEX(Control!$D$4:$D$33,SMALL(IF(Control!$B$4:$B$33="Sí",ROW(Control!$B$4:$B$33)),10)-3)+INDEX(Control!$E$4:$E$33,SMALL(IF(Control!$B$4:$B$33="Sí",ROW(Control!$B$4:$B$33)),10)-3)-SUM(INDEX(Control!$F$4:AA$33,SMALL(IF(Control!$B$4:$B$33="Sí",ROW(Control!$B$4:$B$33)),10)-3,0)),"")</f>
        <v>0</v>
      </c>
      <c r="B21" s="48" t="str" cm="1">
        <f t="array" ref="B21">IFERROR(INDEX(Control!$A$4:$A$33,SMALL(IF(Control!$B$4:$B$33="Sí",ROW(Control!$B$4:$B$33)),10)-3)&amp;IF(INDEX(Configuración!$C$10:$C$39,SMALL(IF(Control!$B$4:$B$33="Sí",ROW(Control!$B$4:$B$33)),10)-3)="Sí"," (solo para Enseñanzas Profesionales)",""),"")</f>
        <v>DULZAINA</v>
      </c>
      <c r="C21" s="49"/>
      <c r="D21" s="49"/>
      <c r="E21" s="49"/>
      <c r="F21" s="49"/>
      <c r="G21" s="49"/>
      <c r="H21" s="49"/>
      <c r="I21" s="49"/>
      <c r="J21" s="49"/>
      <c r="K21" s="49"/>
      <c r="L21" s="49"/>
    </row>
    <row r="22" spans="1:12" ht="22" customHeight="1" x14ac:dyDescent="0.3">
      <c r="A22" s="32" cm="1">
        <f t="array" ref="A22">IFERROR(INDEX(Control!$C$4:$C$33,SMALL(IF(Control!$B$4:$B$33="Sí",ROW(Control!$B$4:$B$33)),11)-3)-INDEX(Control!$D$4:$D$33,SMALL(IF(Control!$B$4:$B$33="Sí",ROW(Control!$B$4:$B$33)),11)-3)+INDEX(Control!$E$4:$E$33,SMALL(IF(Control!$B$4:$B$33="Sí",ROW(Control!$B$4:$B$33)),11)-3)-SUM(INDEX(Control!$F$4:AA$33,SMALL(IF(Control!$B$4:$B$33="Sí",ROW(Control!$B$4:$B$33)),11)-3,0)),"")</f>
        <v>0</v>
      </c>
      <c r="B22" s="46" t="str" cm="1">
        <f t="array" ref="B22">IFERROR(INDEX(Control!$A$4:$A$33,SMALL(IF(Control!$B$4:$B$33="Sí",ROW(Control!$B$4:$B$33)),11)-3)&amp;IF(INDEX(Configuración!$C$10:$C$39,SMALL(IF(Control!$B$4:$B$33="Sí",ROW(Control!$B$4:$B$33)),11)-3)="Sí"," (solo para Enseñanzas Profesionales)",""),"")</f>
        <v>FAGOT</v>
      </c>
      <c r="C22" s="47"/>
      <c r="D22" s="47"/>
      <c r="E22" s="47"/>
      <c r="F22" s="47"/>
      <c r="G22" s="47"/>
      <c r="H22" s="47"/>
      <c r="I22" s="47"/>
      <c r="J22" s="47"/>
      <c r="K22" s="47"/>
      <c r="L22" s="47"/>
    </row>
    <row r="23" spans="1:12" ht="22" customHeight="1" x14ac:dyDescent="0.3">
      <c r="A23" s="33" cm="1">
        <f t="array" ref="A23">IFERROR(INDEX(Control!$C$4:$C$33,SMALL(IF(Control!$B$4:$B$33="Sí",ROW(Control!$B$4:$B$33)),12)-3)-INDEX(Control!$D$4:$D$33,SMALL(IF(Control!$B$4:$B$33="Sí",ROW(Control!$B$4:$B$33)),12)-3)+INDEX(Control!$E$4:$E$33,SMALL(IF(Control!$B$4:$B$33="Sí",ROW(Control!$B$4:$B$33)),12)-3)-SUM(INDEX(Control!$F$4:AA$33,SMALL(IF(Control!$B$4:$B$33="Sí",ROW(Control!$B$4:$B$33)),12)-3,0)),"")</f>
        <v>0</v>
      </c>
      <c r="B23" s="48" t="str" cm="1">
        <f t="array" ref="B23">IFERROR(INDEX(Control!$A$4:$A$33,SMALL(IF(Control!$B$4:$B$33="Sí",ROW(Control!$B$4:$B$33)),12)-3)&amp;IF(INDEX(Configuración!$C$10:$C$39,SMALL(IF(Control!$B$4:$B$33="Sí",ROW(Control!$B$4:$B$33)),12)-3)="Sí"," (solo para Enseñanzas Profesionales)",""),"")</f>
        <v>FLAUTA</v>
      </c>
      <c r="C23" s="49"/>
      <c r="D23" s="49"/>
      <c r="E23" s="49"/>
      <c r="F23" s="49"/>
      <c r="G23" s="49"/>
      <c r="H23" s="49"/>
      <c r="I23" s="49"/>
      <c r="J23" s="49"/>
      <c r="K23" s="49"/>
      <c r="L23" s="49"/>
    </row>
    <row r="24" spans="1:12" ht="22" customHeight="1" x14ac:dyDescent="0.3">
      <c r="A24" s="32" cm="1">
        <f t="array" ref="A24">IFERROR(INDEX(Control!$C$4:$C$33,SMALL(IF(Control!$B$4:$B$33="Sí",ROW(Control!$B$4:$B$33)),13)-3)-INDEX(Control!$D$4:$D$33,SMALL(IF(Control!$B$4:$B$33="Sí",ROW(Control!$B$4:$B$33)),13)-3)+INDEX(Control!$E$4:$E$33,SMALL(IF(Control!$B$4:$B$33="Sí",ROW(Control!$B$4:$B$33)),13)-3)-SUM(INDEX(Control!$F$4:AA$33,SMALL(IF(Control!$B$4:$B$33="Sí",ROW(Control!$B$4:$B$33)),13)-3,0)),"")</f>
        <v>0</v>
      </c>
      <c r="B24" s="46" t="str" cm="1">
        <f t="array" ref="B24">IFERROR(INDEX(Control!$A$4:$A$33,SMALL(IF(Control!$B$4:$B$33="Sí",ROW(Control!$B$4:$B$33)),13)-3)&amp;IF(INDEX(Configuración!$C$10:$C$39,SMALL(IF(Control!$B$4:$B$33="Sí",ROW(Control!$B$4:$B$33)),13)-3)="Sí"," (solo para Enseñanzas Profesionales)",""),"")</f>
        <v>FLAUTA DE PICO</v>
      </c>
      <c r="C24" s="47"/>
      <c r="D24" s="47"/>
      <c r="E24" s="47"/>
      <c r="F24" s="47"/>
      <c r="G24" s="47"/>
      <c r="H24" s="47"/>
      <c r="I24" s="47"/>
      <c r="J24" s="47"/>
      <c r="K24" s="47"/>
      <c r="L24" s="47"/>
    </row>
    <row r="25" spans="1:12" ht="22" customHeight="1" x14ac:dyDescent="0.3">
      <c r="A25" s="33" cm="1">
        <f t="array" ref="A25">IFERROR(INDEX(Control!$C$4:$C$33,SMALL(IF(Control!$B$4:$B$33="Sí",ROW(Control!$B$4:$B$33)),14)-3)-INDEX(Control!$D$4:$D$33,SMALL(IF(Control!$B$4:$B$33="Sí",ROW(Control!$B$4:$B$33)),14)-3)+INDEX(Control!$E$4:$E$33,SMALL(IF(Control!$B$4:$B$33="Sí",ROW(Control!$B$4:$B$33)),14)-3)-SUM(INDEX(Control!$F$4:AA$33,SMALL(IF(Control!$B$4:$B$33="Sí",ROW(Control!$B$4:$B$33)),14)-3,0)),"")</f>
        <v>0</v>
      </c>
      <c r="B25" s="48" t="str" cm="1">
        <f t="array" ref="B25">IFERROR(INDEX(Control!$A$4:$A$33,SMALL(IF(Control!$B$4:$B$33="Sí",ROW(Control!$B$4:$B$33)),14)-3)&amp;IF(INDEX(Configuración!$C$10:$C$39,SMALL(IF(Control!$B$4:$B$33="Sí",ROW(Control!$B$4:$B$33)),14)-3)="Sí"," (solo para Enseñanzas Profesionales)",""),"")</f>
        <v>GUITARRA</v>
      </c>
      <c r="C25" s="49"/>
      <c r="D25" s="49"/>
      <c r="E25" s="49"/>
      <c r="F25" s="49"/>
      <c r="G25" s="49"/>
      <c r="H25" s="49"/>
      <c r="I25" s="49"/>
      <c r="J25" s="49"/>
      <c r="K25" s="49"/>
      <c r="L25" s="49"/>
    </row>
    <row r="26" spans="1:12" ht="22" customHeight="1" x14ac:dyDescent="0.3">
      <c r="A26" s="32" cm="1">
        <f t="array" ref="A26">IFERROR(INDEX(Control!$C$4:$C$33,SMALL(IF(Control!$B$4:$B$33="Sí",ROW(Control!$B$4:$B$33)),15)-3)-INDEX(Control!$D$4:$D$33,SMALL(IF(Control!$B$4:$B$33="Sí",ROW(Control!$B$4:$B$33)),15)-3)+INDEX(Control!$E$4:$E$33,SMALL(IF(Control!$B$4:$B$33="Sí",ROW(Control!$B$4:$B$33)),15)-3)-SUM(INDEX(Control!$F$4:AA$33,SMALL(IF(Control!$B$4:$B$33="Sí",ROW(Control!$B$4:$B$33)),15)-3,0)),"")</f>
        <v>0</v>
      </c>
      <c r="B26" s="46" t="str" cm="1">
        <f t="array" ref="B26">IFERROR(INDEX(Control!$A$4:$A$33,SMALL(IF(Control!$B$4:$B$33="Sí",ROW(Control!$B$4:$B$33)),15)-3)&amp;IF(INDEX(Configuración!$C$10:$C$39,SMALL(IF(Control!$B$4:$B$33="Sí",ROW(Control!$B$4:$B$33)),15)-3)="Sí"," (solo para Enseñanzas Profesionales)",""),"")</f>
        <v>GUITARRA ELÉCTRICA</v>
      </c>
      <c r="C26" s="47"/>
      <c r="D26" s="47"/>
      <c r="E26" s="47"/>
      <c r="F26" s="47"/>
      <c r="G26" s="47"/>
      <c r="H26" s="47"/>
      <c r="I26" s="47"/>
      <c r="J26" s="47"/>
      <c r="K26" s="47"/>
      <c r="L26" s="47"/>
    </row>
    <row r="27" spans="1:12" ht="22" customHeight="1" x14ac:dyDescent="0.3">
      <c r="A27" s="33" cm="1">
        <f t="array" ref="A27">IFERROR(INDEX(Control!$C$4:$C$33,SMALL(IF(Control!$B$4:$B$33="Sí",ROW(Control!$B$4:$B$33)),16)-3)-INDEX(Control!$D$4:$D$33,SMALL(IF(Control!$B$4:$B$33="Sí",ROW(Control!$B$4:$B$33)),16)-3)+INDEX(Control!$E$4:$E$33,SMALL(IF(Control!$B$4:$B$33="Sí",ROW(Control!$B$4:$B$33)),16)-3)-SUM(INDEX(Control!$F$4:AA$33,SMALL(IF(Control!$B$4:$B$33="Sí",ROW(Control!$B$4:$B$33)),16)-3,0)),"")</f>
        <v>0</v>
      </c>
      <c r="B27" s="48" t="str" cm="1">
        <f t="array" ref="B27">IFERROR(INDEX(Control!$A$4:$A$33,SMALL(IF(Control!$B$4:$B$33="Sí",ROW(Control!$B$4:$B$33)),16)-3)&amp;IF(INDEX(Configuración!$C$10:$C$39,SMALL(IF(Control!$B$4:$B$33="Sí",ROW(Control!$B$4:$B$33)),16)-3)="Sí"," (solo para Enseñanzas Profesionales)",""),"")</f>
        <v>INSTRUMENTOS DE CUERDA PULSADA DEL RENACIMIENTO Y BARROCO</v>
      </c>
      <c r="C27" s="49"/>
      <c r="D27" s="49"/>
      <c r="E27" s="49"/>
      <c r="F27" s="49"/>
      <c r="G27" s="49"/>
      <c r="H27" s="49"/>
      <c r="I27" s="49"/>
      <c r="J27" s="49"/>
      <c r="K27" s="49"/>
      <c r="L27" s="49"/>
    </row>
    <row r="28" spans="1:12" ht="22" customHeight="1" x14ac:dyDescent="0.3">
      <c r="A28" s="32" cm="1">
        <f t="array" ref="A28">IFERROR(INDEX(Control!$C$4:$C$33,SMALL(IF(Control!$B$4:$B$33="Sí",ROW(Control!$B$4:$B$33)),17)-3)-INDEX(Control!$D$4:$D$33,SMALL(IF(Control!$B$4:$B$33="Sí",ROW(Control!$B$4:$B$33)),17)-3)+INDEX(Control!$E$4:$E$33,SMALL(IF(Control!$B$4:$B$33="Sí",ROW(Control!$B$4:$B$33)),17)-3)-SUM(INDEX(Control!$F$4:AA$33,SMALL(IF(Control!$B$4:$B$33="Sí",ROW(Control!$B$4:$B$33)),17)-3,0)),"")</f>
        <v>0</v>
      </c>
      <c r="B28" s="46" t="str" cm="1">
        <f t="array" ref="B28">IFERROR(INDEX(Control!$A$4:$A$33,SMALL(IF(Control!$B$4:$B$33="Sí",ROW(Control!$B$4:$B$33)),17)-3)&amp;IF(INDEX(Configuración!$C$10:$C$39,SMALL(IF(Control!$B$4:$B$33="Sí",ROW(Control!$B$4:$B$33)),17)-3)="Sí"," (solo para Enseñanzas Profesionales)",""),"")</f>
        <v>INSTRUMENTOS DE PLECTRO</v>
      </c>
      <c r="C28" s="47"/>
      <c r="D28" s="47"/>
      <c r="E28" s="47"/>
      <c r="F28" s="47"/>
      <c r="G28" s="47"/>
      <c r="H28" s="47"/>
      <c r="I28" s="47"/>
      <c r="J28" s="47"/>
      <c r="K28" s="47"/>
      <c r="L28" s="47"/>
    </row>
    <row r="29" spans="1:12" ht="22" customHeight="1" x14ac:dyDescent="0.3">
      <c r="A29" s="33" cm="1">
        <f t="array" ref="A29">IFERROR(INDEX(Control!$C$4:$C$33,SMALL(IF(Control!$B$4:$B$33="Sí",ROW(Control!$B$4:$B$33)),18)-3)-INDEX(Control!$D$4:$D$33,SMALL(IF(Control!$B$4:$B$33="Sí",ROW(Control!$B$4:$B$33)),18)-3)+INDEX(Control!$E$4:$E$33,SMALL(IF(Control!$B$4:$B$33="Sí",ROW(Control!$B$4:$B$33)),18)-3)-SUM(INDEX(Control!$F$4:AA$33,SMALL(IF(Control!$B$4:$B$33="Sí",ROW(Control!$B$4:$B$33)),18)-3,0)),"")</f>
        <v>0</v>
      </c>
      <c r="B29" s="48" t="str" cm="1">
        <f t="array" ref="B29">IFERROR(INDEX(Control!$A$4:$A$33,SMALL(IF(Control!$B$4:$B$33="Sí",ROW(Control!$B$4:$B$33)),18)-3)&amp;IF(INDEX(Configuración!$C$10:$C$39,SMALL(IF(Control!$B$4:$B$33="Sí",ROW(Control!$B$4:$B$33)),18)-3)="Sí"," (solo para Enseñanzas Profesionales)",""),"")</f>
        <v>OBOE</v>
      </c>
      <c r="C29" s="49"/>
      <c r="D29" s="49"/>
      <c r="E29" s="49"/>
      <c r="F29" s="49"/>
      <c r="G29" s="49"/>
      <c r="H29" s="49"/>
      <c r="I29" s="49"/>
      <c r="J29" s="49"/>
      <c r="K29" s="49"/>
      <c r="L29" s="49"/>
    </row>
    <row r="30" spans="1:12" ht="22" customHeight="1" x14ac:dyDescent="0.3">
      <c r="A30" s="32" cm="1">
        <f t="array" ref="A30">IFERROR(INDEX(Control!$C$4:$C$33,SMALL(IF(Control!$B$4:$B$33="Sí",ROW(Control!$B$4:$B$33)),19)-3)-INDEX(Control!$D$4:$D$33,SMALL(IF(Control!$B$4:$B$33="Sí",ROW(Control!$B$4:$B$33)),19)-3)+INDEX(Control!$E$4:$E$33,SMALL(IF(Control!$B$4:$B$33="Sí",ROW(Control!$B$4:$B$33)),19)-3)-SUM(INDEX(Control!$F$4:AA$33,SMALL(IF(Control!$B$4:$B$33="Sí",ROW(Control!$B$4:$B$33)),19)-3,0)),"")</f>
        <v>0</v>
      </c>
      <c r="B30" s="46" t="str" cm="1">
        <f t="array" ref="B30">IFERROR(INDEX(Control!$A$4:$A$33,SMALL(IF(Control!$B$4:$B$33="Sí",ROW(Control!$B$4:$B$33)),19)-3)&amp;IF(INDEX(Configuración!$C$10:$C$39,SMALL(IF(Control!$B$4:$B$33="Sí",ROW(Control!$B$4:$B$33)),19)-3)="Sí"," (solo para Enseñanzas Profesionales)",""),"")</f>
        <v>ÓRGANO</v>
      </c>
      <c r="C30" s="47"/>
      <c r="D30" s="47"/>
      <c r="E30" s="47"/>
      <c r="F30" s="47"/>
      <c r="G30" s="47"/>
      <c r="H30" s="47"/>
      <c r="I30" s="47"/>
      <c r="J30" s="47"/>
      <c r="K30" s="47"/>
      <c r="L30" s="47"/>
    </row>
    <row r="31" spans="1:12" ht="22" customHeight="1" x14ac:dyDescent="0.3">
      <c r="A31" s="33" cm="1">
        <f t="array" ref="A31">IFERROR(INDEX(Control!$C$4:$C$33,SMALL(IF(Control!$B$4:$B$33="Sí",ROW(Control!$B$4:$B$33)),20)-3)-INDEX(Control!$D$4:$D$33,SMALL(IF(Control!$B$4:$B$33="Sí",ROW(Control!$B$4:$B$33)),20)-3)+INDEX(Control!$E$4:$E$33,SMALL(IF(Control!$B$4:$B$33="Sí",ROW(Control!$B$4:$B$33)),20)-3)-SUM(INDEX(Control!$F$4:AA$33,SMALL(IF(Control!$B$4:$B$33="Sí",ROW(Control!$B$4:$B$33)),20)-3,0)),"")</f>
        <v>0</v>
      </c>
      <c r="B31" s="48" t="str" cm="1">
        <f t="array" ref="B31">IFERROR(INDEX(Control!$A$4:$A$33,SMALL(IF(Control!$B$4:$B$33="Sí",ROW(Control!$B$4:$B$33)),20)-3)&amp;IF(INDEX(Configuración!$C$10:$C$39,SMALL(IF(Control!$B$4:$B$33="Sí",ROW(Control!$B$4:$B$33)),20)-3)="Sí"," (solo para Enseñanzas Profesionales)",""),"")</f>
        <v>PERCUSIÓN</v>
      </c>
      <c r="C31" s="49"/>
      <c r="D31" s="49"/>
      <c r="E31" s="49"/>
      <c r="F31" s="49"/>
      <c r="G31" s="49"/>
      <c r="H31" s="49"/>
      <c r="I31" s="49"/>
      <c r="J31" s="49"/>
      <c r="K31" s="49"/>
      <c r="L31" s="49"/>
    </row>
    <row r="32" spans="1:12" ht="22" customHeight="1" x14ac:dyDescent="0.3">
      <c r="A32" s="32" cm="1">
        <f t="array" ref="A32">IFERROR(INDEX(Control!$C$4:$C$33,SMALL(IF(Control!$B$4:$B$33="Sí",ROW(Control!$B$4:$B$33)),21)-3)-INDEX(Control!$D$4:$D$33,SMALL(IF(Control!$B$4:$B$33="Sí",ROW(Control!$B$4:$B$33)),21)-3)+INDEX(Control!$E$4:$E$33,SMALL(IF(Control!$B$4:$B$33="Sí",ROW(Control!$B$4:$B$33)),21)-3)-SUM(INDEX(Control!$F$4:AA$33,SMALL(IF(Control!$B$4:$B$33="Sí",ROW(Control!$B$4:$B$33)),21)-3,0)),"")</f>
        <v>0</v>
      </c>
      <c r="B32" s="46" t="str" cm="1">
        <f t="array" ref="B32">IFERROR(INDEX(Control!$A$4:$A$33,SMALL(IF(Control!$B$4:$B$33="Sí",ROW(Control!$B$4:$B$33)),21)-3)&amp;IF(INDEX(Configuración!$C$10:$C$39,SMALL(IF(Control!$B$4:$B$33="Sí",ROW(Control!$B$4:$B$33)),21)-3)="Sí"," (solo para Enseñanzas Profesionales)",""),"")</f>
        <v>PIANO</v>
      </c>
      <c r="C32" s="47"/>
      <c r="D32" s="47"/>
      <c r="E32" s="47"/>
      <c r="F32" s="47"/>
      <c r="G32" s="47"/>
      <c r="H32" s="47"/>
      <c r="I32" s="47"/>
      <c r="J32" s="47"/>
      <c r="K32" s="47"/>
      <c r="L32" s="47"/>
    </row>
    <row r="33" spans="1:12" ht="22" customHeight="1" x14ac:dyDescent="0.3">
      <c r="A33" s="33" cm="1">
        <f t="array" ref="A33">IFERROR(INDEX(Control!$C$4:$C$33,SMALL(IF(Control!$B$4:$B$33="Sí",ROW(Control!$B$4:$B$33)),22)-3)-INDEX(Control!$D$4:$D$33,SMALL(IF(Control!$B$4:$B$33="Sí",ROW(Control!$B$4:$B$33)),22)-3)+INDEX(Control!$E$4:$E$33,SMALL(IF(Control!$B$4:$B$33="Sí",ROW(Control!$B$4:$B$33)),22)-3)-SUM(INDEX(Control!$F$4:AA$33,SMALL(IF(Control!$B$4:$B$33="Sí",ROW(Control!$B$4:$B$33)),22)-3,0)),"")</f>
        <v>0</v>
      </c>
      <c r="B33" s="48" t="str" cm="1">
        <f t="array" ref="B33">IFERROR(INDEX(Control!$A$4:$A$33,SMALL(IF(Control!$B$4:$B$33="Sí",ROW(Control!$B$4:$B$33)),22)-3)&amp;IF(INDEX(Configuración!$C$10:$C$39,SMALL(IF(Control!$B$4:$B$33="Sí",ROW(Control!$B$4:$B$33)),22)-3)="Sí"," (solo para Enseñanzas Profesionales)",""),"")</f>
        <v>SAXOFÓN</v>
      </c>
      <c r="C33" s="49"/>
      <c r="D33" s="49"/>
      <c r="E33" s="49"/>
      <c r="F33" s="49"/>
      <c r="G33" s="49"/>
      <c r="H33" s="49"/>
      <c r="I33" s="49"/>
      <c r="J33" s="49"/>
      <c r="K33" s="49"/>
      <c r="L33" s="49"/>
    </row>
    <row r="34" spans="1:12" ht="22" customHeight="1" x14ac:dyDescent="0.3">
      <c r="A34" s="32" cm="1">
        <f t="array" ref="A34">IFERROR(INDEX(Control!$C$4:$C$33,SMALL(IF(Control!$B$4:$B$33="Sí",ROW(Control!$B$4:$B$33)),23)-3)-INDEX(Control!$D$4:$D$33,SMALL(IF(Control!$B$4:$B$33="Sí",ROW(Control!$B$4:$B$33)),23)-3)+INDEX(Control!$E$4:$E$33,SMALL(IF(Control!$B$4:$B$33="Sí",ROW(Control!$B$4:$B$33)),23)-3)-SUM(INDEX(Control!$F$4:AA$33,SMALL(IF(Control!$B$4:$B$33="Sí",ROW(Control!$B$4:$B$33)),23)-3,0)),"")</f>
        <v>0</v>
      </c>
      <c r="B34" s="46" t="str" cm="1">
        <f t="array" ref="B34">IFERROR(INDEX(Control!$A$4:$A$33,SMALL(IF(Control!$B$4:$B$33="Sí",ROW(Control!$B$4:$B$33)),23)-3)&amp;IF(INDEX(Configuración!$C$10:$C$39,SMALL(IF(Control!$B$4:$B$33="Sí",ROW(Control!$B$4:$B$33)),23)-3)="Sí"," (solo para Enseñanzas Profesionales)",""),"")</f>
        <v>TROMBÓN</v>
      </c>
      <c r="C34" s="47"/>
      <c r="D34" s="47"/>
      <c r="E34" s="47"/>
      <c r="F34" s="47"/>
      <c r="G34" s="47"/>
      <c r="H34" s="47"/>
      <c r="I34" s="47"/>
      <c r="J34" s="47"/>
      <c r="K34" s="47"/>
      <c r="L34" s="47"/>
    </row>
    <row r="35" spans="1:12" ht="22" customHeight="1" x14ac:dyDescent="0.3">
      <c r="A35" s="33" cm="1">
        <f t="array" ref="A35">IFERROR(INDEX(Control!$C$4:$C$33,SMALL(IF(Control!$B$4:$B$33="Sí",ROW(Control!$B$4:$B$33)),24)-3)-INDEX(Control!$D$4:$D$33,SMALL(IF(Control!$B$4:$B$33="Sí",ROW(Control!$B$4:$B$33)),24)-3)+INDEX(Control!$E$4:$E$33,SMALL(IF(Control!$B$4:$B$33="Sí",ROW(Control!$B$4:$B$33)),24)-3)-SUM(INDEX(Control!$F$4:AA$33,SMALL(IF(Control!$B$4:$B$33="Sí",ROW(Control!$B$4:$B$33)),24)-3,0)),"")</f>
        <v>0</v>
      </c>
      <c r="B35" s="48" t="str" cm="1">
        <f t="array" ref="B35">IFERROR(INDEX(Control!$A$4:$A$33,SMALL(IF(Control!$B$4:$B$33="Sí",ROW(Control!$B$4:$B$33)),24)-3)&amp;IF(INDEX(Configuración!$C$10:$C$39,SMALL(IF(Control!$B$4:$B$33="Sí",ROW(Control!$B$4:$B$33)),24)-3)="Sí"," (solo para Enseñanzas Profesionales)",""),"")</f>
        <v>TROMPA</v>
      </c>
      <c r="C35" s="49"/>
      <c r="D35" s="49"/>
      <c r="E35" s="49"/>
      <c r="F35" s="49"/>
      <c r="G35" s="49"/>
      <c r="H35" s="49"/>
      <c r="I35" s="49"/>
      <c r="J35" s="49"/>
      <c r="K35" s="49"/>
      <c r="L35" s="49"/>
    </row>
    <row r="36" spans="1:12" ht="22" customHeight="1" x14ac:dyDescent="0.3">
      <c r="A36" s="32" cm="1">
        <f t="array" ref="A36">IFERROR(INDEX(Control!$C$4:$C$33,SMALL(IF(Control!$B$4:$B$33="Sí",ROW(Control!$B$4:$B$33)),25)-3)-INDEX(Control!$D$4:$D$33,SMALL(IF(Control!$B$4:$B$33="Sí",ROW(Control!$B$4:$B$33)),25)-3)+INDEX(Control!$E$4:$E$33,SMALL(IF(Control!$B$4:$B$33="Sí",ROW(Control!$B$4:$B$33)),25)-3)-SUM(INDEX(Control!$F$4:AA$33,SMALL(IF(Control!$B$4:$B$33="Sí",ROW(Control!$B$4:$B$33)),25)-3,0)),"")</f>
        <v>0</v>
      </c>
      <c r="B36" s="46" t="str" cm="1">
        <f t="array" ref="B36">IFERROR(INDEX(Control!$A$4:$A$33,SMALL(IF(Control!$B$4:$B$33="Sí",ROW(Control!$B$4:$B$33)),25)-3)&amp;IF(INDEX(Configuración!$C$10:$C$39,SMALL(IF(Control!$B$4:$B$33="Sí",ROW(Control!$B$4:$B$33)),25)-3)="Sí"," (solo para Enseñanzas Profesionales)",""),"")</f>
        <v>TROMPETA</v>
      </c>
      <c r="C36" s="47"/>
      <c r="D36" s="47"/>
      <c r="E36" s="47"/>
      <c r="F36" s="47"/>
      <c r="G36" s="47"/>
      <c r="H36" s="47"/>
      <c r="I36" s="47"/>
      <c r="J36" s="47"/>
      <c r="K36" s="47"/>
      <c r="L36" s="47"/>
    </row>
    <row r="37" spans="1:12" ht="22" customHeight="1" x14ac:dyDescent="0.3">
      <c r="A37" s="33" cm="1">
        <f t="array" ref="A37">IFERROR(INDEX(Control!$C$4:$C$33,SMALL(IF(Control!$B$4:$B$33="Sí",ROW(Control!$B$4:$B$33)),26)-3)-INDEX(Control!$D$4:$D$33,SMALL(IF(Control!$B$4:$B$33="Sí",ROW(Control!$B$4:$B$33)),26)-3)+INDEX(Control!$E$4:$E$33,SMALL(IF(Control!$B$4:$B$33="Sí",ROW(Control!$B$4:$B$33)),26)-3)-SUM(INDEX(Control!$F$4:AA$33,SMALL(IF(Control!$B$4:$B$33="Sí",ROW(Control!$B$4:$B$33)),26)-3,0)),"")</f>
        <v>0</v>
      </c>
      <c r="B37" s="48" t="str" cm="1">
        <f t="array" ref="B37">IFERROR(INDEX(Control!$A$4:$A$33,SMALL(IF(Control!$B$4:$B$33="Sí",ROW(Control!$B$4:$B$33)),26)-3)&amp;IF(INDEX(Configuración!$C$10:$C$39,SMALL(IF(Control!$B$4:$B$33="Sí",ROW(Control!$B$4:$B$33)),26)-3)="Sí"," (solo para Enseñanzas Profesionales)",""),"")</f>
        <v>TUBA</v>
      </c>
      <c r="C37" s="49"/>
      <c r="D37" s="49"/>
      <c r="E37" s="49"/>
      <c r="F37" s="49"/>
      <c r="G37" s="49"/>
      <c r="H37" s="49"/>
      <c r="I37" s="49"/>
      <c r="J37" s="49"/>
      <c r="K37" s="49"/>
      <c r="L37" s="49"/>
    </row>
    <row r="38" spans="1:12" ht="22" customHeight="1" x14ac:dyDescent="0.3">
      <c r="A38" s="32" cm="1">
        <f t="array" ref="A38">IFERROR(INDEX(Control!$C$4:$C$33,SMALL(IF(Control!$B$4:$B$33="Sí",ROW(Control!$B$4:$B$33)),27)-3)-INDEX(Control!$D$4:$D$33,SMALL(IF(Control!$B$4:$B$33="Sí",ROW(Control!$B$4:$B$33)),27)-3)+INDEX(Control!$E$4:$E$33,SMALL(IF(Control!$B$4:$B$33="Sí",ROW(Control!$B$4:$B$33)),27)-3)-SUM(INDEX(Control!$F$4:AA$33,SMALL(IF(Control!$B$4:$B$33="Sí",ROW(Control!$B$4:$B$33)),27)-3,0)),"")</f>
        <v>0</v>
      </c>
      <c r="B38" s="46" t="str" cm="1">
        <f t="array" ref="B38">IFERROR(INDEX(Control!$A$4:$A$33,SMALL(IF(Control!$B$4:$B$33="Sí",ROW(Control!$B$4:$B$33)),27)-3)&amp;IF(INDEX(Configuración!$C$10:$C$39,SMALL(IF(Control!$B$4:$B$33="Sí",ROW(Control!$B$4:$B$33)),27)-3)="Sí"," (solo para Enseñanzas Profesionales)",""),"")</f>
        <v>VIOLA</v>
      </c>
      <c r="C38" s="47"/>
      <c r="D38" s="47"/>
      <c r="E38" s="47"/>
      <c r="F38" s="47"/>
      <c r="G38" s="47"/>
      <c r="H38" s="47"/>
      <c r="I38" s="47"/>
      <c r="J38" s="47"/>
      <c r="K38" s="47"/>
      <c r="L38" s="47"/>
    </row>
    <row r="39" spans="1:12" ht="22" customHeight="1" x14ac:dyDescent="0.3">
      <c r="A39" s="33" cm="1">
        <f t="array" ref="A39">IFERROR(INDEX(Control!$C$4:$C$33,SMALL(IF(Control!$B$4:$B$33="Sí",ROW(Control!$B$4:$B$33)),28)-3)-INDEX(Control!$D$4:$D$33,SMALL(IF(Control!$B$4:$B$33="Sí",ROW(Control!$B$4:$B$33)),28)-3)+INDEX(Control!$E$4:$E$33,SMALL(IF(Control!$B$4:$B$33="Sí",ROW(Control!$B$4:$B$33)),28)-3)-SUM(INDEX(Control!$F$4:AA$33,SMALL(IF(Control!$B$4:$B$33="Sí",ROW(Control!$B$4:$B$33)),28)-3,0)),"")</f>
        <v>0</v>
      </c>
      <c r="B39" s="48" t="str" cm="1">
        <f t="array" ref="B39">IFERROR(INDEX(Control!$A$4:$A$33,SMALL(IF(Control!$B$4:$B$33="Sí",ROW(Control!$B$4:$B$33)),28)-3)&amp;IF(INDEX(Configuración!$C$10:$C$39,SMALL(IF(Control!$B$4:$B$33="Sí",ROW(Control!$B$4:$B$33)),28)-3)="Sí"," (solo para Enseñanzas Profesionales)",""),"")</f>
        <v>VIOLA DA GAMBA</v>
      </c>
      <c r="C39" s="49"/>
      <c r="D39" s="49"/>
      <c r="E39" s="49"/>
      <c r="F39" s="49"/>
      <c r="G39" s="49"/>
      <c r="H39" s="49"/>
      <c r="I39" s="49"/>
      <c r="J39" s="49"/>
      <c r="K39" s="49"/>
      <c r="L39" s="49"/>
    </row>
    <row r="40" spans="1:12" ht="22" customHeight="1" x14ac:dyDescent="0.3">
      <c r="A40" s="32" cm="1">
        <f t="array" ref="A40">IFERROR(INDEX(Control!$C$4:$C$33,SMALL(IF(Control!$B$4:$B$33="Sí",ROW(Control!$B$4:$B$33)),29)-3)-INDEX(Control!$D$4:$D$33,SMALL(IF(Control!$B$4:$B$33="Sí",ROW(Control!$B$4:$B$33)),29)-3)+INDEX(Control!$E$4:$E$33,SMALL(IF(Control!$B$4:$B$33="Sí",ROW(Control!$B$4:$B$33)),29)-3)-SUM(INDEX(Control!$F$4:AA$33,SMALL(IF(Control!$B$4:$B$33="Sí",ROW(Control!$B$4:$B$33)),29)-3,0)),"")</f>
        <v>0</v>
      </c>
      <c r="B40" s="46" t="str" cm="1">
        <f t="array" ref="B40">IFERROR(INDEX(Control!$A$4:$A$33,SMALL(IF(Control!$B$4:$B$33="Sí",ROW(Control!$B$4:$B$33)),29)-3)&amp;IF(INDEX(Configuración!$C$10:$C$39,SMALL(IF(Control!$B$4:$B$33="Sí",ROW(Control!$B$4:$B$33)),29)-3)="Sí"," (solo para Enseñanzas Profesionales)",""),"")</f>
        <v>VIOLÍN</v>
      </c>
      <c r="C40" s="47"/>
      <c r="D40" s="47"/>
      <c r="E40" s="47"/>
      <c r="F40" s="47"/>
      <c r="G40" s="47"/>
      <c r="H40" s="47"/>
      <c r="I40" s="47"/>
      <c r="J40" s="47"/>
      <c r="K40" s="47"/>
      <c r="L40" s="47"/>
    </row>
    <row r="41" spans="1:12" ht="22" customHeight="1" thickBot="1" x14ac:dyDescent="0.35">
      <c r="A41" s="43" cm="1">
        <f t="array" ref="A41">IFERROR(INDEX(Control!$C$4:$C$33,SMALL(IF(Control!$B$4:$B$33="Sí",ROW(Control!$B$4:$B$33)),30)-3)-INDEX(Control!$D$4:$D$33,SMALL(IF(Control!$B$4:$B$33="Sí",ROW(Control!$B$4:$B$33)),30)-3)+INDEX(Control!$E$4:$E$33,SMALL(IF(Control!$B$4:$B$33="Sí",ROW(Control!$B$4:$B$33)),30)-3)-SUM(INDEX(Control!$F$4:AA$33,SMALL(IF(Control!$B$4:$B$33="Sí",ROW(Control!$B$4:$B$33)),30)-3,0)),"")</f>
        <v>0</v>
      </c>
      <c r="B41" s="62" t="str" cm="1">
        <f t="array" ref="B41">IFERROR(INDEX(Control!$A$4:$A$33,SMALL(IF(Control!$B$4:$B$33="Sí",ROW(Control!$B$4:$B$33)),30)-3)&amp;IF(INDEX(Configuración!$C$10:$C$39,SMALL(IF(Control!$B$4:$B$33="Sí",ROW(Control!$B$4:$B$33)),30)-3)="Sí"," (solo para Enseñanzas Profesionales)",""),"")</f>
        <v>VIOLONCHELO</v>
      </c>
      <c r="C41" s="63"/>
      <c r="D41" s="63"/>
      <c r="E41" s="63"/>
      <c r="F41" s="63"/>
      <c r="G41" s="63"/>
      <c r="H41" s="63"/>
      <c r="I41" s="63"/>
      <c r="J41" s="63"/>
      <c r="K41" s="63"/>
      <c r="L41" s="63"/>
    </row>
    <row r="42" spans="1:12" ht="30" customHeight="1" thickTop="1" x14ac:dyDescent="0.3">
      <c r="A42" s="44">
        <f>SUM(A12:A41)</f>
        <v>0</v>
      </c>
      <c r="B42" s="45" t="s">
        <v>189</v>
      </c>
      <c r="C42" s="45"/>
      <c r="D42" s="45"/>
      <c r="E42" s="45"/>
      <c r="F42" s="45"/>
      <c r="G42" s="45"/>
      <c r="H42" s="45"/>
      <c r="I42" s="45"/>
      <c r="J42" s="45"/>
      <c r="K42" s="45"/>
      <c r="L42" s="45"/>
    </row>
    <row r="43" spans="1:12" ht="20" customHeight="1" x14ac:dyDescent="0.2">
      <c r="A43" s="60" t="s">
        <v>114</v>
      </c>
      <c r="B43" s="61"/>
      <c r="C43" s="61"/>
      <c r="D43" s="61"/>
      <c r="E43" s="61"/>
      <c r="F43" s="61"/>
      <c r="G43" s="61"/>
      <c r="H43" s="61"/>
      <c r="I43" s="61"/>
      <c r="J43" s="61"/>
      <c r="K43" s="61"/>
      <c r="L43" s="61"/>
    </row>
    <row r="44" spans="1:12" ht="14" customHeight="1" x14ac:dyDescent="0.2">
      <c r="A44" s="29" t="s">
        <v>68</v>
      </c>
      <c r="B44" s="57" t="s">
        <v>42</v>
      </c>
      <c r="C44" s="57"/>
      <c r="D44" s="57"/>
      <c r="E44" s="57"/>
      <c r="F44" s="57"/>
      <c r="G44" s="29" t="s">
        <v>80</v>
      </c>
      <c r="H44" s="57" t="s">
        <v>53</v>
      </c>
      <c r="I44" s="57"/>
      <c r="J44" s="57"/>
      <c r="K44" s="57"/>
      <c r="L44" s="57"/>
    </row>
    <row r="45" spans="1:12" ht="14" customHeight="1" x14ac:dyDescent="0.2">
      <c r="A45" s="29" t="s">
        <v>69</v>
      </c>
      <c r="B45" s="57" t="s">
        <v>43</v>
      </c>
      <c r="C45" s="57"/>
      <c r="D45" s="57"/>
      <c r="E45" s="57"/>
      <c r="F45" s="57"/>
      <c r="G45" s="29" t="s">
        <v>81</v>
      </c>
      <c r="H45" s="57" t="s">
        <v>54</v>
      </c>
      <c r="I45" s="57"/>
      <c r="J45" s="57"/>
      <c r="K45" s="57"/>
      <c r="L45" s="57"/>
    </row>
    <row r="46" spans="1:12" ht="14" customHeight="1" x14ac:dyDescent="0.2">
      <c r="A46" s="29" t="s">
        <v>70</v>
      </c>
      <c r="B46" s="57" t="s">
        <v>44</v>
      </c>
      <c r="C46" s="57"/>
      <c r="D46" s="57"/>
      <c r="E46" s="57"/>
      <c r="F46" s="57"/>
      <c r="G46" s="29" t="s">
        <v>82</v>
      </c>
      <c r="H46" s="57" t="s">
        <v>55</v>
      </c>
      <c r="I46" s="57"/>
      <c r="J46" s="57"/>
      <c r="K46" s="57"/>
      <c r="L46" s="57"/>
    </row>
    <row r="47" spans="1:12" ht="14" customHeight="1" x14ac:dyDescent="0.2">
      <c r="A47" s="29" t="s">
        <v>71</v>
      </c>
      <c r="B47" s="57" t="s">
        <v>45</v>
      </c>
      <c r="C47" s="57"/>
      <c r="D47" s="57"/>
      <c r="E47" s="57"/>
      <c r="F47" s="57"/>
      <c r="G47" s="29" t="s">
        <v>83</v>
      </c>
      <c r="H47" s="57" t="s">
        <v>56</v>
      </c>
      <c r="I47" s="57"/>
      <c r="J47" s="57"/>
      <c r="K47" s="57"/>
      <c r="L47" s="57"/>
    </row>
    <row r="48" spans="1:12" ht="14" customHeight="1" x14ac:dyDescent="0.2">
      <c r="A48" s="29" t="s">
        <v>72</v>
      </c>
      <c r="B48" s="57" t="s">
        <v>194</v>
      </c>
      <c r="C48" s="57"/>
      <c r="D48" s="57"/>
      <c r="E48" s="57"/>
      <c r="F48" s="57"/>
      <c r="G48" s="29" t="s">
        <v>84</v>
      </c>
      <c r="H48" s="57" t="s">
        <v>57</v>
      </c>
      <c r="I48" s="57"/>
      <c r="J48" s="57"/>
      <c r="K48" s="57"/>
      <c r="L48" s="57"/>
    </row>
    <row r="49" spans="1:12" ht="14" customHeight="1" x14ac:dyDescent="0.2">
      <c r="A49" s="29" t="s">
        <v>73</v>
      </c>
      <c r="B49" s="57" t="s">
        <v>46</v>
      </c>
      <c r="C49" s="57"/>
      <c r="D49" s="57"/>
      <c r="E49" s="57"/>
      <c r="F49" s="57"/>
      <c r="G49" s="29" t="s">
        <v>85</v>
      </c>
      <c r="H49" s="57" t="s">
        <v>58</v>
      </c>
      <c r="I49" s="57"/>
      <c r="J49" s="57"/>
      <c r="K49" s="57"/>
      <c r="L49" s="57"/>
    </row>
    <row r="50" spans="1:12" ht="14" customHeight="1" x14ac:dyDescent="0.2">
      <c r="A50" s="29" t="s">
        <v>74</v>
      </c>
      <c r="B50" s="57" t="s">
        <v>47</v>
      </c>
      <c r="C50" s="57"/>
      <c r="D50" s="57"/>
      <c r="E50" s="57"/>
      <c r="F50" s="57"/>
      <c r="G50" s="29" t="s">
        <v>86</v>
      </c>
      <c r="H50" s="57" t="s">
        <v>59</v>
      </c>
      <c r="I50" s="57"/>
      <c r="J50" s="57"/>
      <c r="K50" s="57"/>
      <c r="L50" s="57"/>
    </row>
    <row r="51" spans="1:12" ht="14" customHeight="1" x14ac:dyDescent="0.2">
      <c r="A51" s="29" t="s">
        <v>75</v>
      </c>
      <c r="B51" s="57" t="s">
        <v>48</v>
      </c>
      <c r="C51" s="57"/>
      <c r="D51" s="57"/>
      <c r="E51" s="57"/>
      <c r="F51" s="57"/>
      <c r="G51" s="29" t="s">
        <v>87</v>
      </c>
      <c r="H51" s="57" t="s">
        <v>60</v>
      </c>
      <c r="I51" s="57"/>
      <c r="J51" s="57"/>
      <c r="K51" s="57"/>
      <c r="L51" s="57"/>
    </row>
    <row r="52" spans="1:12" ht="14" customHeight="1" x14ac:dyDescent="0.2">
      <c r="A52" s="29" t="s">
        <v>76</v>
      </c>
      <c r="B52" s="57" t="s">
        <v>49</v>
      </c>
      <c r="C52" s="57"/>
      <c r="D52" s="57"/>
      <c r="E52" s="57"/>
      <c r="F52" s="57"/>
      <c r="G52" s="29" t="s">
        <v>88</v>
      </c>
      <c r="H52" s="57" t="s">
        <v>61</v>
      </c>
      <c r="I52" s="57"/>
      <c r="J52" s="57"/>
      <c r="K52" s="57"/>
      <c r="L52" s="57"/>
    </row>
    <row r="53" spans="1:12" ht="14" customHeight="1" x14ac:dyDescent="0.2">
      <c r="A53" s="29" t="s">
        <v>77</v>
      </c>
      <c r="B53" s="57" t="s">
        <v>50</v>
      </c>
      <c r="C53" s="57"/>
      <c r="D53" s="57"/>
      <c r="E53" s="57"/>
      <c r="F53" s="57"/>
      <c r="G53" s="29" t="s">
        <v>89</v>
      </c>
      <c r="H53" s="57" t="s">
        <v>62</v>
      </c>
      <c r="I53" s="57"/>
      <c r="J53" s="57"/>
      <c r="K53" s="57"/>
      <c r="L53" s="57"/>
    </row>
    <row r="54" spans="1:12" ht="14" customHeight="1" x14ac:dyDescent="0.2">
      <c r="A54" s="29" t="s">
        <v>78</v>
      </c>
      <c r="B54" s="57" t="s">
        <v>51</v>
      </c>
      <c r="C54" s="57"/>
      <c r="D54" s="57"/>
      <c r="E54" s="57"/>
      <c r="F54" s="57"/>
      <c r="G54" s="28" t="s">
        <v>90</v>
      </c>
      <c r="H54" s="58" t="s">
        <v>63</v>
      </c>
      <c r="I54" s="57"/>
      <c r="J54" s="57"/>
      <c r="K54" s="57"/>
      <c r="L54" s="57"/>
    </row>
    <row r="55" spans="1:12" ht="14" customHeight="1" x14ac:dyDescent="0.2">
      <c r="A55" s="29" t="s">
        <v>79</v>
      </c>
      <c r="B55" s="57" t="s">
        <v>52</v>
      </c>
      <c r="C55" s="57"/>
      <c r="D55" s="57"/>
      <c r="E55" s="57"/>
      <c r="F55" s="57"/>
      <c r="G55" s="30"/>
      <c r="H55" s="30"/>
      <c r="I55" s="30"/>
      <c r="J55" s="30"/>
      <c r="K55" s="30"/>
      <c r="L55" s="30"/>
    </row>
  </sheetData>
  <sheetProtection sheet="1" objects="1" scenarios="1"/>
  <mergeCells count="62">
    <mergeCell ref="H52:L52"/>
    <mergeCell ref="H53:L53"/>
    <mergeCell ref="H54:L54"/>
    <mergeCell ref="B11:L11"/>
    <mergeCell ref="B12:L12"/>
    <mergeCell ref="B13:L13"/>
    <mergeCell ref="B14:L14"/>
    <mergeCell ref="B15:L15"/>
    <mergeCell ref="B16:L16"/>
    <mergeCell ref="B17:L17"/>
    <mergeCell ref="B54:F54"/>
    <mergeCell ref="A43:L43"/>
    <mergeCell ref="B45:F45"/>
    <mergeCell ref="B46:F46"/>
    <mergeCell ref="B47:F47"/>
    <mergeCell ref="B41:L41"/>
    <mergeCell ref="B55:F55"/>
    <mergeCell ref="H44:L44"/>
    <mergeCell ref="H45:L45"/>
    <mergeCell ref="H46:L46"/>
    <mergeCell ref="H47:L47"/>
    <mergeCell ref="H48:L48"/>
    <mergeCell ref="H49:L49"/>
    <mergeCell ref="H50:L50"/>
    <mergeCell ref="H51:L51"/>
    <mergeCell ref="B48:F48"/>
    <mergeCell ref="B49:F49"/>
    <mergeCell ref="B50:F50"/>
    <mergeCell ref="B51:F51"/>
    <mergeCell ref="B52:F52"/>
    <mergeCell ref="B53:F53"/>
    <mergeCell ref="B44:F44"/>
    <mergeCell ref="A9:L9"/>
    <mergeCell ref="B39:L39"/>
    <mergeCell ref="B40:L40"/>
    <mergeCell ref="B29:L29"/>
    <mergeCell ref="B30:L30"/>
    <mergeCell ref="B31:L31"/>
    <mergeCell ref="B32:L32"/>
    <mergeCell ref="B38:L38"/>
    <mergeCell ref="B22:L22"/>
    <mergeCell ref="B23:L23"/>
    <mergeCell ref="B24:L24"/>
    <mergeCell ref="B25:L25"/>
    <mergeCell ref="B26:L26"/>
    <mergeCell ref="B27:L27"/>
    <mergeCell ref="B28:L28"/>
    <mergeCell ref="B33:L33"/>
    <mergeCell ref="A1:L1"/>
    <mergeCell ref="A2:L2"/>
    <mergeCell ref="A3:L3"/>
    <mergeCell ref="A4:L4"/>
    <mergeCell ref="A6:L6"/>
    <mergeCell ref="B42:L42"/>
    <mergeCell ref="B18:L18"/>
    <mergeCell ref="B19:L19"/>
    <mergeCell ref="B20:L20"/>
    <mergeCell ref="B21:L21"/>
    <mergeCell ref="B34:L34"/>
    <mergeCell ref="B35:L35"/>
    <mergeCell ref="B36:L36"/>
    <mergeCell ref="B37:L37"/>
  </mergeCells>
  <conditionalFormatting sqref="A12:L41">
    <cfRule type="expression" dxfId="0" priority="1">
      <formula>$B12=""</formula>
    </cfRule>
  </conditionalFormatting>
  <pageMargins left="0.19685039375000002" right="0.19685039375000002" top="0.19685039375000002" bottom="0.19685039375000002" header="0.19685039375000002" footer="0.19685039375000002"/>
  <pageSetup paperSize="9" scale="62" orientation="portrait" horizontalDpi="0" verticalDpi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78F60E2-969F-E747-9B25-FDCF98E9D2FE}">
  <dimension ref="A1:AE34"/>
  <sheetViews>
    <sheetView tabSelected="1" workbookViewId="0">
      <selection activeCell="B4" sqref="B4"/>
    </sheetView>
  </sheetViews>
  <sheetFormatPr baseColWidth="10" defaultRowHeight="16" x14ac:dyDescent="0.2"/>
  <cols>
    <col min="1" max="1" width="46.6640625" customWidth="1"/>
    <col min="2" max="2" width="10" customWidth="1"/>
    <col min="3" max="5" width="15" customWidth="1"/>
    <col min="6" max="28" width="12.5" customWidth="1"/>
    <col min="29" max="30" width="15.83203125" customWidth="1"/>
    <col min="31" max="31" width="36.6640625" customWidth="1"/>
  </cols>
  <sheetData>
    <row r="1" spans="1:31" ht="22" x14ac:dyDescent="0.3">
      <c r="A1" s="10" t="s">
        <v>37</v>
      </c>
    </row>
    <row r="3" spans="1:31" ht="60" customHeight="1" x14ac:dyDescent="0.2">
      <c r="A3" s="11" t="s">
        <v>4</v>
      </c>
      <c r="B3" s="11" t="s">
        <v>38</v>
      </c>
      <c r="C3" s="11" t="s">
        <v>39</v>
      </c>
      <c r="D3" s="11" t="s">
        <v>40</v>
      </c>
      <c r="E3" s="11" t="s">
        <v>41</v>
      </c>
      <c r="F3" s="11" t="s">
        <v>42</v>
      </c>
      <c r="G3" s="11" t="s">
        <v>43</v>
      </c>
      <c r="H3" s="11" t="s">
        <v>44</v>
      </c>
      <c r="I3" s="11" t="s">
        <v>45</v>
      </c>
      <c r="J3" s="11" t="s">
        <v>194</v>
      </c>
      <c r="K3" s="11" t="s">
        <v>46</v>
      </c>
      <c r="L3" s="11" t="s">
        <v>47</v>
      </c>
      <c r="M3" s="11" t="s">
        <v>48</v>
      </c>
      <c r="N3" s="11" t="s">
        <v>49</v>
      </c>
      <c r="O3" s="11" t="s">
        <v>50</v>
      </c>
      <c r="P3" s="11" t="s">
        <v>51</v>
      </c>
      <c r="Q3" s="11" t="s">
        <v>52</v>
      </c>
      <c r="R3" s="11" t="s">
        <v>53</v>
      </c>
      <c r="S3" s="11" t="s">
        <v>54</v>
      </c>
      <c r="T3" s="11" t="s">
        <v>55</v>
      </c>
      <c r="U3" s="11" t="s">
        <v>56</v>
      </c>
      <c r="V3" s="11" t="s">
        <v>57</v>
      </c>
      <c r="W3" s="11" t="s">
        <v>58</v>
      </c>
      <c r="X3" s="11" t="s">
        <v>59</v>
      </c>
      <c r="Y3" s="11" t="s">
        <v>60</v>
      </c>
      <c r="Z3" s="11" t="s">
        <v>61</v>
      </c>
      <c r="AA3" s="11" t="s">
        <v>62</v>
      </c>
      <c r="AB3" s="11" t="s">
        <v>63</v>
      </c>
      <c r="AC3" s="11" t="s">
        <v>64</v>
      </c>
      <c r="AD3" s="25" t="s">
        <v>65</v>
      </c>
      <c r="AE3" s="11" t="s">
        <v>117</v>
      </c>
    </row>
    <row r="4" spans="1:31" x14ac:dyDescent="0.2">
      <c r="A4" s="8" t="s">
        <v>6</v>
      </c>
      <c r="B4" s="12" t="str">
        <f>IFERROR(VLOOKUP(A4,Configuración!$A$10:$B$39,2,FALSE),"No")</f>
        <v>Sí</v>
      </c>
      <c r="C4" s="13"/>
      <c r="D4" s="13"/>
      <c r="E4" s="13"/>
      <c r="F4" s="13"/>
      <c r="G4" s="13"/>
      <c r="H4" s="13"/>
      <c r="I4" s="13"/>
      <c r="J4" s="13"/>
      <c r="K4" s="13"/>
      <c r="L4" s="13"/>
      <c r="M4" s="13"/>
      <c r="N4" s="13"/>
      <c r="O4" s="13"/>
      <c r="P4" s="13"/>
      <c r="Q4" s="13"/>
      <c r="R4" s="13"/>
      <c r="S4" s="13"/>
      <c r="T4" s="13"/>
      <c r="U4" s="13"/>
      <c r="V4" s="13"/>
      <c r="W4" s="13"/>
      <c r="X4" s="13"/>
      <c r="Y4" s="13"/>
      <c r="Z4" s="13"/>
      <c r="AA4" s="13"/>
      <c r="AB4" s="13"/>
      <c r="AC4" s="14">
        <f t="shared" ref="AC4:AC33" si="0">SUM(F4:AB4)</f>
        <v>0</v>
      </c>
      <c r="AD4" s="26">
        <f t="shared" ref="AD4:AD33" si="1">C4-D4+E4-AC4</f>
        <v>0</v>
      </c>
      <c r="AE4" s="27" t="str">
        <f t="shared" ref="AE4:AE33" si="2">IF(AND(B4="No",SUM(C4:AB4)&gt;0),"⚠️ Datos en especialidad inactiva","")</f>
        <v/>
      </c>
    </row>
    <row r="5" spans="1:31" x14ac:dyDescent="0.2">
      <c r="A5" s="8" t="s">
        <v>8</v>
      </c>
      <c r="B5" s="12" t="str">
        <f>IFERROR(VLOOKUP(A5,Configuración!$A$10:$B$39,2,FALSE),"No")</f>
        <v>Sí</v>
      </c>
      <c r="C5" s="13"/>
      <c r="D5" s="13"/>
      <c r="E5" s="13"/>
      <c r="F5" s="13"/>
      <c r="G5" s="13"/>
      <c r="H5" s="13"/>
      <c r="I5" s="13"/>
      <c r="J5" s="13"/>
      <c r="K5" s="13"/>
      <c r="L5" s="13"/>
      <c r="M5" s="13"/>
      <c r="N5" s="13"/>
      <c r="O5" s="13"/>
      <c r="P5" s="13"/>
      <c r="Q5" s="13"/>
      <c r="R5" s="13"/>
      <c r="S5" s="13"/>
      <c r="T5" s="13"/>
      <c r="U5" s="13"/>
      <c r="V5" s="13"/>
      <c r="W5" s="13"/>
      <c r="X5" s="13"/>
      <c r="Y5" s="13"/>
      <c r="Z5" s="13"/>
      <c r="AA5" s="13"/>
      <c r="AB5" s="13"/>
      <c r="AC5" s="14">
        <f t="shared" si="0"/>
        <v>0</v>
      </c>
      <c r="AD5" s="26">
        <f t="shared" si="1"/>
        <v>0</v>
      </c>
      <c r="AE5" s="27" t="str">
        <f t="shared" si="2"/>
        <v/>
      </c>
    </row>
    <row r="6" spans="1:31" x14ac:dyDescent="0.2">
      <c r="A6" s="8" t="s">
        <v>9</v>
      </c>
      <c r="B6" s="12" t="str">
        <f>IFERROR(VLOOKUP(A6,Configuración!$A$10:$B$39,2,FALSE),"No")</f>
        <v>Sí</v>
      </c>
      <c r="C6" s="13"/>
      <c r="D6" s="13"/>
      <c r="E6" s="13"/>
      <c r="F6" s="13"/>
      <c r="G6" s="13"/>
      <c r="H6" s="13"/>
      <c r="I6" s="13"/>
      <c r="J6" s="13"/>
      <c r="K6" s="13"/>
      <c r="L6" s="13"/>
      <c r="M6" s="13"/>
      <c r="N6" s="13"/>
      <c r="O6" s="13"/>
      <c r="P6" s="13"/>
      <c r="Q6" s="13"/>
      <c r="R6" s="13"/>
      <c r="S6" s="13"/>
      <c r="T6" s="13"/>
      <c r="U6" s="13"/>
      <c r="V6" s="13"/>
      <c r="W6" s="13"/>
      <c r="X6" s="13"/>
      <c r="Y6" s="13"/>
      <c r="Z6" s="13"/>
      <c r="AA6" s="13"/>
      <c r="AB6" s="13"/>
      <c r="AC6" s="14">
        <f t="shared" si="0"/>
        <v>0</v>
      </c>
      <c r="AD6" s="26">
        <f t="shared" si="1"/>
        <v>0</v>
      </c>
      <c r="AE6" s="27" t="str">
        <f t="shared" si="2"/>
        <v/>
      </c>
    </row>
    <row r="7" spans="1:31" x14ac:dyDescent="0.2">
      <c r="A7" s="8" t="s">
        <v>10</v>
      </c>
      <c r="B7" s="12" t="str">
        <f>IFERROR(VLOOKUP(A7,Configuración!$A$10:$B$39,2,FALSE),"No")</f>
        <v>Sí</v>
      </c>
      <c r="C7" s="13"/>
      <c r="D7" s="13"/>
      <c r="E7" s="13"/>
      <c r="F7" s="13"/>
      <c r="G7" s="13"/>
      <c r="H7" s="13"/>
      <c r="I7" s="13"/>
      <c r="J7" s="13"/>
      <c r="K7" s="13"/>
      <c r="L7" s="13"/>
      <c r="M7" s="13"/>
      <c r="N7" s="13"/>
      <c r="O7" s="13"/>
      <c r="P7" s="13"/>
      <c r="Q7" s="13"/>
      <c r="R7" s="13"/>
      <c r="S7" s="13"/>
      <c r="T7" s="13"/>
      <c r="U7" s="13"/>
      <c r="V7" s="13"/>
      <c r="W7" s="13"/>
      <c r="X7" s="13"/>
      <c r="Y7" s="13"/>
      <c r="Z7" s="13"/>
      <c r="AA7" s="13"/>
      <c r="AB7" s="13"/>
      <c r="AC7" s="14">
        <f t="shared" si="0"/>
        <v>0</v>
      </c>
      <c r="AD7" s="26">
        <f t="shared" si="1"/>
        <v>0</v>
      </c>
      <c r="AE7" s="27" t="str">
        <f t="shared" si="2"/>
        <v/>
      </c>
    </row>
    <row r="8" spans="1:31" x14ac:dyDescent="0.2">
      <c r="A8" s="8" t="s">
        <v>11</v>
      </c>
      <c r="B8" s="12" t="str">
        <f>IFERROR(VLOOKUP(A8,Configuración!$A$10:$B$39,2,FALSE),"No")</f>
        <v>Sí</v>
      </c>
      <c r="C8" s="13"/>
      <c r="D8" s="13"/>
      <c r="E8" s="13"/>
      <c r="F8" s="13"/>
      <c r="G8" s="13"/>
      <c r="H8" s="13"/>
      <c r="I8" s="13"/>
      <c r="J8" s="13"/>
      <c r="K8" s="13"/>
      <c r="L8" s="13"/>
      <c r="M8" s="13"/>
      <c r="N8" s="13"/>
      <c r="O8" s="13"/>
      <c r="P8" s="13"/>
      <c r="Q8" s="13"/>
      <c r="R8" s="13"/>
      <c r="S8" s="13"/>
      <c r="T8" s="13"/>
      <c r="U8" s="13"/>
      <c r="V8" s="13"/>
      <c r="W8" s="13"/>
      <c r="X8" s="13"/>
      <c r="Y8" s="13"/>
      <c r="Z8" s="13"/>
      <c r="AA8" s="13"/>
      <c r="AB8" s="13"/>
      <c r="AC8" s="14">
        <f t="shared" si="0"/>
        <v>0</v>
      </c>
      <c r="AD8" s="26">
        <f t="shared" si="1"/>
        <v>0</v>
      </c>
      <c r="AE8" s="27" t="str">
        <f t="shared" si="2"/>
        <v/>
      </c>
    </row>
    <row r="9" spans="1:31" x14ac:dyDescent="0.2">
      <c r="A9" s="8" t="s">
        <v>12</v>
      </c>
      <c r="B9" s="12" t="str">
        <f>IFERROR(VLOOKUP(A9,Configuración!$A$10:$B$39,2,FALSE),"No")</f>
        <v>Sí</v>
      </c>
      <c r="C9" s="13"/>
      <c r="D9" s="13"/>
      <c r="E9" s="13"/>
      <c r="F9" s="13"/>
      <c r="G9" s="13"/>
      <c r="H9" s="13"/>
      <c r="I9" s="13"/>
      <c r="J9" s="13"/>
      <c r="K9" s="13"/>
      <c r="L9" s="13"/>
      <c r="M9" s="13"/>
      <c r="N9" s="13"/>
      <c r="O9" s="13"/>
      <c r="P9" s="13"/>
      <c r="Q9" s="13"/>
      <c r="R9" s="13"/>
      <c r="S9" s="13"/>
      <c r="T9" s="13"/>
      <c r="U9" s="13"/>
      <c r="V9" s="13"/>
      <c r="W9" s="13"/>
      <c r="X9" s="13"/>
      <c r="Y9" s="13"/>
      <c r="Z9" s="13"/>
      <c r="AA9" s="13"/>
      <c r="AB9" s="13"/>
      <c r="AC9" s="14">
        <f t="shared" si="0"/>
        <v>0</v>
      </c>
      <c r="AD9" s="26">
        <f t="shared" si="1"/>
        <v>0</v>
      </c>
      <c r="AE9" s="27" t="str">
        <f t="shared" si="2"/>
        <v/>
      </c>
    </row>
    <row r="10" spans="1:31" x14ac:dyDescent="0.2">
      <c r="A10" s="8" t="s">
        <v>13</v>
      </c>
      <c r="B10" s="12" t="str">
        <f>IFERROR(VLOOKUP(A10,Configuración!$A$10:$B$39,2,FALSE),"No")</f>
        <v>Sí</v>
      </c>
      <c r="C10" s="13"/>
      <c r="D10" s="13"/>
      <c r="E10" s="13"/>
      <c r="F10" s="13"/>
      <c r="G10" s="13"/>
      <c r="H10" s="13"/>
      <c r="I10" s="13"/>
      <c r="J10" s="13"/>
      <c r="K10" s="13"/>
      <c r="L10" s="13"/>
      <c r="M10" s="13"/>
      <c r="N10" s="13"/>
      <c r="O10" s="13"/>
      <c r="P10" s="13"/>
      <c r="Q10" s="13"/>
      <c r="R10" s="13"/>
      <c r="S10" s="13"/>
      <c r="T10" s="13"/>
      <c r="U10" s="13"/>
      <c r="V10" s="13"/>
      <c r="W10" s="13"/>
      <c r="X10" s="13"/>
      <c r="Y10" s="13"/>
      <c r="Z10" s="13"/>
      <c r="AA10" s="13"/>
      <c r="AB10" s="13"/>
      <c r="AC10" s="14">
        <f t="shared" si="0"/>
        <v>0</v>
      </c>
      <c r="AD10" s="26">
        <f t="shared" si="1"/>
        <v>0</v>
      </c>
      <c r="AE10" s="27" t="str">
        <f t="shared" si="2"/>
        <v/>
      </c>
    </row>
    <row r="11" spans="1:31" x14ac:dyDescent="0.2">
      <c r="A11" s="8" t="s">
        <v>14</v>
      </c>
      <c r="B11" s="12" t="str">
        <f>IFERROR(VLOOKUP(A11,Configuración!$A$10:$B$39,2,FALSE),"No")</f>
        <v>Sí</v>
      </c>
      <c r="C11" s="13"/>
      <c r="D11" s="13"/>
      <c r="E11" s="13"/>
      <c r="F11" s="13"/>
      <c r="G11" s="13"/>
      <c r="H11" s="13"/>
      <c r="I11" s="13"/>
      <c r="J11" s="13"/>
      <c r="K11" s="13"/>
      <c r="L11" s="13"/>
      <c r="M11" s="13"/>
      <c r="N11" s="13"/>
      <c r="O11" s="13"/>
      <c r="P11" s="13"/>
      <c r="Q11" s="13"/>
      <c r="R11" s="13"/>
      <c r="S11" s="13"/>
      <c r="T11" s="13"/>
      <c r="U11" s="13"/>
      <c r="V11" s="13"/>
      <c r="W11" s="13"/>
      <c r="X11" s="13"/>
      <c r="Y11" s="13"/>
      <c r="Z11" s="13"/>
      <c r="AA11" s="13"/>
      <c r="AB11" s="13"/>
      <c r="AC11" s="14">
        <f t="shared" si="0"/>
        <v>0</v>
      </c>
      <c r="AD11" s="26">
        <f t="shared" si="1"/>
        <v>0</v>
      </c>
      <c r="AE11" s="27" t="str">
        <f t="shared" si="2"/>
        <v/>
      </c>
    </row>
    <row r="12" spans="1:31" x14ac:dyDescent="0.2">
      <c r="A12" s="8" t="s">
        <v>15</v>
      </c>
      <c r="B12" s="12" t="str">
        <f>IFERROR(VLOOKUP(A12,Configuración!$A$10:$B$39,2,FALSE),"No")</f>
        <v>Sí</v>
      </c>
      <c r="C12" s="13"/>
      <c r="D12" s="13"/>
      <c r="E12" s="13"/>
      <c r="F12" s="13"/>
      <c r="G12" s="13"/>
      <c r="H12" s="13"/>
      <c r="I12" s="13"/>
      <c r="J12" s="13"/>
      <c r="K12" s="13"/>
      <c r="L12" s="13"/>
      <c r="M12" s="13"/>
      <c r="N12" s="13"/>
      <c r="O12" s="13"/>
      <c r="P12" s="13"/>
      <c r="Q12" s="13"/>
      <c r="R12" s="13"/>
      <c r="S12" s="13"/>
      <c r="T12" s="13"/>
      <c r="U12" s="13"/>
      <c r="V12" s="13"/>
      <c r="W12" s="13"/>
      <c r="X12" s="13"/>
      <c r="Y12" s="13"/>
      <c r="Z12" s="13"/>
      <c r="AA12" s="13"/>
      <c r="AB12" s="13"/>
      <c r="AC12" s="14">
        <f t="shared" si="0"/>
        <v>0</v>
      </c>
      <c r="AD12" s="26">
        <f t="shared" si="1"/>
        <v>0</v>
      </c>
      <c r="AE12" s="27" t="str">
        <f t="shared" si="2"/>
        <v/>
      </c>
    </row>
    <row r="13" spans="1:31" x14ac:dyDescent="0.2">
      <c r="A13" s="8" t="s">
        <v>16</v>
      </c>
      <c r="B13" s="12" t="str">
        <f>IFERROR(VLOOKUP(A13,Configuración!$A$10:$B$39,2,FALSE),"No")</f>
        <v>Sí</v>
      </c>
      <c r="C13" s="13"/>
      <c r="D13" s="13"/>
      <c r="E13" s="13"/>
      <c r="F13" s="13"/>
      <c r="G13" s="13"/>
      <c r="H13" s="13"/>
      <c r="I13" s="13"/>
      <c r="J13" s="13"/>
      <c r="K13" s="13"/>
      <c r="L13" s="13"/>
      <c r="M13" s="13"/>
      <c r="N13" s="13"/>
      <c r="O13" s="13"/>
      <c r="P13" s="13"/>
      <c r="Q13" s="13"/>
      <c r="R13" s="13"/>
      <c r="S13" s="13"/>
      <c r="T13" s="13"/>
      <c r="U13" s="13"/>
      <c r="V13" s="13"/>
      <c r="W13" s="13"/>
      <c r="X13" s="13"/>
      <c r="Y13" s="13"/>
      <c r="Z13" s="13"/>
      <c r="AA13" s="13"/>
      <c r="AB13" s="13"/>
      <c r="AC13" s="14">
        <f t="shared" si="0"/>
        <v>0</v>
      </c>
      <c r="AD13" s="26">
        <f t="shared" si="1"/>
        <v>0</v>
      </c>
      <c r="AE13" s="27" t="str">
        <f t="shared" si="2"/>
        <v/>
      </c>
    </row>
    <row r="14" spans="1:31" x14ac:dyDescent="0.2">
      <c r="A14" s="8" t="s">
        <v>17</v>
      </c>
      <c r="B14" s="12" t="str">
        <f>IFERROR(VLOOKUP(A14,Configuración!$A$10:$B$39,2,FALSE),"No")</f>
        <v>Sí</v>
      </c>
      <c r="C14" s="13"/>
      <c r="D14" s="13"/>
      <c r="E14" s="13"/>
      <c r="F14" s="13"/>
      <c r="G14" s="13"/>
      <c r="H14" s="13"/>
      <c r="I14" s="13"/>
      <c r="J14" s="13"/>
      <c r="K14" s="13"/>
      <c r="L14" s="13"/>
      <c r="M14" s="13"/>
      <c r="N14" s="13"/>
      <c r="O14" s="13"/>
      <c r="P14" s="13"/>
      <c r="Q14" s="13"/>
      <c r="R14" s="13"/>
      <c r="S14" s="13"/>
      <c r="T14" s="13"/>
      <c r="U14" s="13"/>
      <c r="V14" s="13"/>
      <c r="W14" s="13"/>
      <c r="X14" s="13"/>
      <c r="Y14" s="13"/>
      <c r="Z14" s="13"/>
      <c r="AA14" s="13"/>
      <c r="AB14" s="13"/>
      <c r="AC14" s="14">
        <f t="shared" si="0"/>
        <v>0</v>
      </c>
      <c r="AD14" s="26">
        <f t="shared" si="1"/>
        <v>0</v>
      </c>
      <c r="AE14" s="27" t="str">
        <f t="shared" si="2"/>
        <v/>
      </c>
    </row>
    <row r="15" spans="1:31" x14ac:dyDescent="0.2">
      <c r="A15" s="8" t="s">
        <v>18</v>
      </c>
      <c r="B15" s="12" t="str">
        <f>IFERROR(VLOOKUP(A15,Configuración!$A$10:$B$39,2,FALSE),"No")</f>
        <v>Sí</v>
      </c>
      <c r="C15" s="13"/>
      <c r="D15" s="13"/>
      <c r="E15" s="13"/>
      <c r="F15" s="13"/>
      <c r="G15" s="13"/>
      <c r="H15" s="13"/>
      <c r="I15" s="13"/>
      <c r="J15" s="13"/>
      <c r="K15" s="13"/>
      <c r="L15" s="13"/>
      <c r="M15" s="13"/>
      <c r="N15" s="13"/>
      <c r="O15" s="13"/>
      <c r="P15" s="13"/>
      <c r="Q15" s="13"/>
      <c r="R15" s="13"/>
      <c r="S15" s="13"/>
      <c r="T15" s="13"/>
      <c r="U15" s="13"/>
      <c r="V15" s="13"/>
      <c r="W15" s="13"/>
      <c r="X15" s="13"/>
      <c r="Y15" s="13"/>
      <c r="Z15" s="13"/>
      <c r="AA15" s="13"/>
      <c r="AB15" s="13"/>
      <c r="AC15" s="14">
        <f t="shared" si="0"/>
        <v>0</v>
      </c>
      <c r="AD15" s="26">
        <f t="shared" si="1"/>
        <v>0</v>
      </c>
      <c r="AE15" s="27" t="str">
        <f t="shared" si="2"/>
        <v/>
      </c>
    </row>
    <row r="16" spans="1:31" x14ac:dyDescent="0.2">
      <c r="A16" s="8" t="s">
        <v>19</v>
      </c>
      <c r="B16" s="12" t="str">
        <f>IFERROR(VLOOKUP(A16,Configuración!$A$10:$B$39,2,FALSE),"No")</f>
        <v>Sí</v>
      </c>
      <c r="C16" s="13"/>
      <c r="D16" s="13"/>
      <c r="E16" s="13"/>
      <c r="F16" s="13"/>
      <c r="G16" s="13"/>
      <c r="H16" s="13"/>
      <c r="I16" s="13"/>
      <c r="J16" s="13"/>
      <c r="K16" s="13"/>
      <c r="L16" s="13"/>
      <c r="M16" s="13"/>
      <c r="N16" s="13"/>
      <c r="O16" s="13"/>
      <c r="P16" s="13"/>
      <c r="Q16" s="13"/>
      <c r="R16" s="13"/>
      <c r="S16" s="13"/>
      <c r="T16" s="13"/>
      <c r="U16" s="13"/>
      <c r="V16" s="13"/>
      <c r="W16" s="13"/>
      <c r="X16" s="13"/>
      <c r="Y16" s="13"/>
      <c r="Z16" s="13"/>
      <c r="AA16" s="13"/>
      <c r="AB16" s="13"/>
      <c r="AC16" s="14">
        <f t="shared" si="0"/>
        <v>0</v>
      </c>
      <c r="AD16" s="26">
        <f t="shared" si="1"/>
        <v>0</v>
      </c>
      <c r="AE16" s="27" t="str">
        <f t="shared" si="2"/>
        <v/>
      </c>
    </row>
    <row r="17" spans="1:31" x14ac:dyDescent="0.2">
      <c r="A17" s="8" t="s">
        <v>20</v>
      </c>
      <c r="B17" s="12" t="str">
        <f>IFERROR(VLOOKUP(A17,Configuración!$A$10:$B$39,2,FALSE),"No")</f>
        <v>Sí</v>
      </c>
      <c r="C17" s="13"/>
      <c r="D17" s="13"/>
      <c r="E17" s="13"/>
      <c r="F17" s="13"/>
      <c r="G17" s="13"/>
      <c r="H17" s="13"/>
      <c r="I17" s="13"/>
      <c r="J17" s="13"/>
      <c r="K17" s="13"/>
      <c r="L17" s="13"/>
      <c r="M17" s="13"/>
      <c r="N17" s="13"/>
      <c r="O17" s="13"/>
      <c r="P17" s="13"/>
      <c r="Q17" s="13"/>
      <c r="R17" s="13"/>
      <c r="S17" s="13"/>
      <c r="T17" s="13"/>
      <c r="U17" s="13"/>
      <c r="V17" s="13"/>
      <c r="W17" s="13"/>
      <c r="X17" s="13"/>
      <c r="Y17" s="13"/>
      <c r="Z17" s="13"/>
      <c r="AA17" s="13"/>
      <c r="AB17" s="13"/>
      <c r="AC17" s="14">
        <f t="shared" si="0"/>
        <v>0</v>
      </c>
      <c r="AD17" s="26">
        <f t="shared" si="1"/>
        <v>0</v>
      </c>
      <c r="AE17" s="27" t="str">
        <f t="shared" si="2"/>
        <v/>
      </c>
    </row>
    <row r="18" spans="1:31" x14ac:dyDescent="0.2">
      <c r="A18" s="8" t="s">
        <v>21</v>
      </c>
      <c r="B18" s="12" t="str">
        <f>IFERROR(VLOOKUP(A18,Configuración!$A$10:$B$39,2,FALSE),"No")</f>
        <v>Sí</v>
      </c>
      <c r="C18" s="13"/>
      <c r="D18" s="13"/>
      <c r="E18" s="13"/>
      <c r="F18" s="13"/>
      <c r="G18" s="13"/>
      <c r="H18" s="13"/>
      <c r="I18" s="13"/>
      <c r="J18" s="13"/>
      <c r="K18" s="13"/>
      <c r="L18" s="13"/>
      <c r="M18" s="13"/>
      <c r="N18" s="13"/>
      <c r="O18" s="13"/>
      <c r="P18" s="13"/>
      <c r="Q18" s="13"/>
      <c r="R18" s="13"/>
      <c r="S18" s="13"/>
      <c r="T18" s="13"/>
      <c r="U18" s="13"/>
      <c r="V18" s="13"/>
      <c r="W18" s="13"/>
      <c r="X18" s="13"/>
      <c r="Y18" s="13"/>
      <c r="Z18" s="13"/>
      <c r="AA18" s="13"/>
      <c r="AB18" s="13"/>
      <c r="AC18" s="14">
        <f t="shared" si="0"/>
        <v>0</v>
      </c>
      <c r="AD18" s="26">
        <f t="shared" si="1"/>
        <v>0</v>
      </c>
      <c r="AE18" s="27" t="str">
        <f t="shared" si="2"/>
        <v/>
      </c>
    </row>
    <row r="19" spans="1:31" x14ac:dyDescent="0.2">
      <c r="A19" s="8" t="s">
        <v>22</v>
      </c>
      <c r="B19" s="12" t="str">
        <f>IFERROR(VLOOKUP(A19,Configuración!$A$10:$B$39,2,FALSE),"No")</f>
        <v>Sí</v>
      </c>
      <c r="C19" s="13"/>
      <c r="D19" s="13"/>
      <c r="E19" s="13"/>
      <c r="F19" s="13"/>
      <c r="G19" s="13"/>
      <c r="H19" s="13"/>
      <c r="I19" s="13"/>
      <c r="J19" s="13"/>
      <c r="K19" s="13"/>
      <c r="L19" s="13"/>
      <c r="M19" s="13"/>
      <c r="N19" s="13"/>
      <c r="O19" s="13"/>
      <c r="P19" s="13"/>
      <c r="Q19" s="13"/>
      <c r="R19" s="13"/>
      <c r="S19" s="13"/>
      <c r="T19" s="13"/>
      <c r="U19" s="13"/>
      <c r="V19" s="13"/>
      <c r="W19" s="13"/>
      <c r="X19" s="13"/>
      <c r="Y19" s="13"/>
      <c r="Z19" s="13"/>
      <c r="AA19" s="13"/>
      <c r="AB19" s="13"/>
      <c r="AC19" s="14">
        <f t="shared" si="0"/>
        <v>0</v>
      </c>
      <c r="AD19" s="26">
        <f t="shared" si="1"/>
        <v>0</v>
      </c>
      <c r="AE19" s="27" t="str">
        <f t="shared" si="2"/>
        <v/>
      </c>
    </row>
    <row r="20" spans="1:31" x14ac:dyDescent="0.2">
      <c r="A20" s="8" t="s">
        <v>23</v>
      </c>
      <c r="B20" s="12" t="str">
        <f>IFERROR(VLOOKUP(A20,Configuración!$A$10:$B$39,2,FALSE),"No")</f>
        <v>Sí</v>
      </c>
      <c r="C20" s="13"/>
      <c r="D20" s="13"/>
      <c r="E20" s="13"/>
      <c r="F20" s="13"/>
      <c r="G20" s="13"/>
      <c r="H20" s="13"/>
      <c r="I20" s="13"/>
      <c r="J20" s="13"/>
      <c r="K20" s="13"/>
      <c r="L20" s="13"/>
      <c r="M20" s="13"/>
      <c r="N20" s="13"/>
      <c r="O20" s="13"/>
      <c r="P20" s="13"/>
      <c r="Q20" s="13"/>
      <c r="R20" s="13"/>
      <c r="S20" s="13"/>
      <c r="T20" s="13"/>
      <c r="U20" s="13"/>
      <c r="V20" s="13"/>
      <c r="W20" s="13"/>
      <c r="X20" s="13"/>
      <c r="Y20" s="13"/>
      <c r="Z20" s="13"/>
      <c r="AA20" s="13"/>
      <c r="AB20" s="13"/>
      <c r="AC20" s="14">
        <f t="shared" si="0"/>
        <v>0</v>
      </c>
      <c r="AD20" s="26">
        <f t="shared" si="1"/>
        <v>0</v>
      </c>
      <c r="AE20" s="27" t="str">
        <f t="shared" si="2"/>
        <v/>
      </c>
    </row>
    <row r="21" spans="1:31" x14ac:dyDescent="0.2">
      <c r="A21" s="8" t="s">
        <v>24</v>
      </c>
      <c r="B21" s="12" t="str">
        <f>IFERROR(VLOOKUP(A21,Configuración!$A$10:$B$39,2,FALSE),"No")</f>
        <v>Sí</v>
      </c>
      <c r="C21" s="13"/>
      <c r="D21" s="13"/>
      <c r="E21" s="13"/>
      <c r="F21" s="13"/>
      <c r="G21" s="13"/>
      <c r="H21" s="13"/>
      <c r="I21" s="13"/>
      <c r="J21" s="13"/>
      <c r="K21" s="13"/>
      <c r="L21" s="13"/>
      <c r="M21" s="13"/>
      <c r="N21" s="13"/>
      <c r="O21" s="13"/>
      <c r="P21" s="13"/>
      <c r="Q21" s="13"/>
      <c r="R21" s="13"/>
      <c r="S21" s="13"/>
      <c r="T21" s="13"/>
      <c r="U21" s="13"/>
      <c r="V21" s="13"/>
      <c r="W21" s="13"/>
      <c r="X21" s="13"/>
      <c r="Y21" s="13"/>
      <c r="Z21" s="13"/>
      <c r="AA21" s="13"/>
      <c r="AB21" s="13"/>
      <c r="AC21" s="14">
        <f t="shared" si="0"/>
        <v>0</v>
      </c>
      <c r="AD21" s="26">
        <f t="shared" si="1"/>
        <v>0</v>
      </c>
      <c r="AE21" s="27" t="str">
        <f t="shared" si="2"/>
        <v/>
      </c>
    </row>
    <row r="22" spans="1:31" x14ac:dyDescent="0.2">
      <c r="A22" s="8" t="s">
        <v>25</v>
      </c>
      <c r="B22" s="12" t="str">
        <f>IFERROR(VLOOKUP(A22,Configuración!$A$10:$B$39,2,FALSE),"No")</f>
        <v>Sí</v>
      </c>
      <c r="C22" s="13"/>
      <c r="D22" s="13"/>
      <c r="E22" s="13"/>
      <c r="F22" s="13"/>
      <c r="G22" s="13"/>
      <c r="H22" s="13"/>
      <c r="I22" s="13"/>
      <c r="J22" s="13"/>
      <c r="K22" s="13"/>
      <c r="L22" s="13"/>
      <c r="M22" s="13"/>
      <c r="N22" s="13"/>
      <c r="O22" s="13"/>
      <c r="P22" s="13"/>
      <c r="Q22" s="13"/>
      <c r="R22" s="13"/>
      <c r="S22" s="13"/>
      <c r="T22" s="13"/>
      <c r="U22" s="13"/>
      <c r="V22" s="13"/>
      <c r="W22" s="13"/>
      <c r="X22" s="13"/>
      <c r="Y22" s="13"/>
      <c r="Z22" s="13"/>
      <c r="AA22" s="13"/>
      <c r="AB22" s="13"/>
      <c r="AC22" s="14">
        <f t="shared" si="0"/>
        <v>0</v>
      </c>
      <c r="AD22" s="26">
        <f t="shared" si="1"/>
        <v>0</v>
      </c>
      <c r="AE22" s="27" t="str">
        <f t="shared" si="2"/>
        <v/>
      </c>
    </row>
    <row r="23" spans="1:31" x14ac:dyDescent="0.2">
      <c r="A23" s="8" t="s">
        <v>26</v>
      </c>
      <c r="B23" s="12" t="str">
        <f>IFERROR(VLOOKUP(A23,Configuración!$A$10:$B$39,2,FALSE),"No")</f>
        <v>Sí</v>
      </c>
      <c r="C23" s="13"/>
      <c r="D23" s="13"/>
      <c r="E23" s="13"/>
      <c r="F23" s="13"/>
      <c r="G23" s="13"/>
      <c r="H23" s="13"/>
      <c r="I23" s="13"/>
      <c r="J23" s="13"/>
      <c r="K23" s="13"/>
      <c r="L23" s="13"/>
      <c r="M23" s="13"/>
      <c r="N23" s="13"/>
      <c r="O23" s="13"/>
      <c r="P23" s="13"/>
      <c r="Q23" s="13"/>
      <c r="R23" s="13"/>
      <c r="S23" s="13"/>
      <c r="T23" s="13"/>
      <c r="U23" s="13"/>
      <c r="V23" s="13"/>
      <c r="W23" s="13"/>
      <c r="X23" s="13"/>
      <c r="Y23" s="13"/>
      <c r="Z23" s="13"/>
      <c r="AA23" s="13"/>
      <c r="AB23" s="13"/>
      <c r="AC23" s="14">
        <f t="shared" si="0"/>
        <v>0</v>
      </c>
      <c r="AD23" s="26">
        <f t="shared" si="1"/>
        <v>0</v>
      </c>
      <c r="AE23" s="27" t="str">
        <f t="shared" si="2"/>
        <v/>
      </c>
    </row>
    <row r="24" spans="1:31" x14ac:dyDescent="0.2">
      <c r="A24" s="8" t="s">
        <v>27</v>
      </c>
      <c r="B24" s="12" t="str">
        <f>IFERROR(VLOOKUP(A24,Configuración!$A$10:$B$39,2,FALSE),"No")</f>
        <v>Sí</v>
      </c>
      <c r="C24" s="13"/>
      <c r="D24" s="13"/>
      <c r="E24" s="13"/>
      <c r="F24" s="13"/>
      <c r="G24" s="13"/>
      <c r="H24" s="13"/>
      <c r="I24" s="13"/>
      <c r="J24" s="13"/>
      <c r="K24" s="13"/>
      <c r="L24" s="13"/>
      <c r="M24" s="13"/>
      <c r="N24" s="13"/>
      <c r="O24" s="13"/>
      <c r="P24" s="13"/>
      <c r="Q24" s="13"/>
      <c r="R24" s="13"/>
      <c r="S24" s="13"/>
      <c r="T24" s="13"/>
      <c r="U24" s="13"/>
      <c r="V24" s="13"/>
      <c r="W24" s="13"/>
      <c r="X24" s="13"/>
      <c r="Y24" s="13"/>
      <c r="Z24" s="13"/>
      <c r="AA24" s="13"/>
      <c r="AB24" s="13"/>
      <c r="AC24" s="14">
        <f t="shared" si="0"/>
        <v>0</v>
      </c>
      <c r="AD24" s="26">
        <f t="shared" si="1"/>
        <v>0</v>
      </c>
      <c r="AE24" s="27" t="str">
        <f t="shared" si="2"/>
        <v/>
      </c>
    </row>
    <row r="25" spans="1:31" x14ac:dyDescent="0.2">
      <c r="A25" s="8" t="s">
        <v>28</v>
      </c>
      <c r="B25" s="12" t="str">
        <f>IFERROR(VLOOKUP(A25,Configuración!$A$10:$B$39,2,FALSE),"No")</f>
        <v>Sí</v>
      </c>
      <c r="C25" s="13"/>
      <c r="D25" s="13"/>
      <c r="E25" s="13"/>
      <c r="F25" s="13"/>
      <c r="G25" s="13"/>
      <c r="H25" s="13"/>
      <c r="I25" s="13"/>
      <c r="J25" s="13"/>
      <c r="K25" s="13"/>
      <c r="L25" s="13"/>
      <c r="M25" s="13"/>
      <c r="N25" s="13"/>
      <c r="O25" s="13"/>
      <c r="P25" s="13"/>
      <c r="Q25" s="13"/>
      <c r="R25" s="13"/>
      <c r="S25" s="13"/>
      <c r="T25" s="13"/>
      <c r="U25" s="13"/>
      <c r="V25" s="13"/>
      <c r="W25" s="13"/>
      <c r="X25" s="13"/>
      <c r="Y25" s="13"/>
      <c r="Z25" s="13"/>
      <c r="AA25" s="13"/>
      <c r="AB25" s="13"/>
      <c r="AC25" s="14">
        <f t="shared" si="0"/>
        <v>0</v>
      </c>
      <c r="AD25" s="26">
        <f t="shared" si="1"/>
        <v>0</v>
      </c>
      <c r="AE25" s="27" t="str">
        <f t="shared" si="2"/>
        <v/>
      </c>
    </row>
    <row r="26" spans="1:31" x14ac:dyDescent="0.2">
      <c r="A26" s="8" t="s">
        <v>29</v>
      </c>
      <c r="B26" s="12" t="str">
        <f>IFERROR(VLOOKUP(A26,Configuración!$A$10:$B$39,2,FALSE),"No")</f>
        <v>Sí</v>
      </c>
      <c r="C26" s="13"/>
      <c r="D26" s="13"/>
      <c r="E26" s="13"/>
      <c r="F26" s="13"/>
      <c r="G26" s="13"/>
      <c r="H26" s="13"/>
      <c r="I26" s="13"/>
      <c r="J26" s="13"/>
      <c r="K26" s="13"/>
      <c r="L26" s="13"/>
      <c r="M26" s="13"/>
      <c r="N26" s="13"/>
      <c r="O26" s="13"/>
      <c r="P26" s="13"/>
      <c r="Q26" s="13"/>
      <c r="R26" s="13"/>
      <c r="S26" s="13"/>
      <c r="T26" s="13"/>
      <c r="U26" s="13"/>
      <c r="V26" s="13"/>
      <c r="W26" s="13"/>
      <c r="X26" s="13"/>
      <c r="Y26" s="13"/>
      <c r="Z26" s="13"/>
      <c r="AA26" s="13"/>
      <c r="AB26" s="13"/>
      <c r="AC26" s="14">
        <f t="shared" si="0"/>
        <v>0</v>
      </c>
      <c r="AD26" s="26">
        <f t="shared" si="1"/>
        <v>0</v>
      </c>
      <c r="AE26" s="27" t="str">
        <f t="shared" si="2"/>
        <v/>
      </c>
    </row>
    <row r="27" spans="1:31" x14ac:dyDescent="0.2">
      <c r="A27" s="8" t="s">
        <v>30</v>
      </c>
      <c r="B27" s="12" t="str">
        <f>IFERROR(VLOOKUP(A27,Configuración!$A$10:$B$39,2,FALSE),"No")</f>
        <v>Sí</v>
      </c>
      <c r="C27" s="13"/>
      <c r="D27" s="13"/>
      <c r="E27" s="13"/>
      <c r="F27" s="13"/>
      <c r="G27" s="13"/>
      <c r="H27" s="13"/>
      <c r="I27" s="13"/>
      <c r="J27" s="13"/>
      <c r="K27" s="13"/>
      <c r="L27" s="13"/>
      <c r="M27" s="13"/>
      <c r="N27" s="13"/>
      <c r="O27" s="13"/>
      <c r="P27" s="13"/>
      <c r="Q27" s="13"/>
      <c r="R27" s="13"/>
      <c r="S27" s="13"/>
      <c r="T27" s="13"/>
      <c r="U27" s="13"/>
      <c r="V27" s="13"/>
      <c r="W27" s="13"/>
      <c r="X27" s="13"/>
      <c r="Y27" s="13"/>
      <c r="Z27" s="13"/>
      <c r="AA27" s="13"/>
      <c r="AB27" s="13"/>
      <c r="AC27" s="14">
        <f t="shared" si="0"/>
        <v>0</v>
      </c>
      <c r="AD27" s="26">
        <f t="shared" si="1"/>
        <v>0</v>
      </c>
      <c r="AE27" s="27" t="str">
        <f t="shared" si="2"/>
        <v/>
      </c>
    </row>
    <row r="28" spans="1:31" x14ac:dyDescent="0.2">
      <c r="A28" s="8" t="s">
        <v>31</v>
      </c>
      <c r="B28" s="12" t="str">
        <f>IFERROR(VLOOKUP(A28,Configuración!$A$10:$B$39,2,FALSE),"No")</f>
        <v>Sí</v>
      </c>
      <c r="C28" s="13"/>
      <c r="D28" s="13"/>
      <c r="E28" s="13"/>
      <c r="F28" s="13"/>
      <c r="G28" s="13"/>
      <c r="H28" s="13"/>
      <c r="I28" s="13"/>
      <c r="J28" s="13"/>
      <c r="K28" s="13"/>
      <c r="L28" s="13"/>
      <c r="M28" s="13"/>
      <c r="N28" s="13"/>
      <c r="O28" s="13"/>
      <c r="P28" s="13"/>
      <c r="Q28" s="13"/>
      <c r="R28" s="13"/>
      <c r="S28" s="13"/>
      <c r="T28" s="13"/>
      <c r="U28" s="13"/>
      <c r="V28" s="13"/>
      <c r="W28" s="13"/>
      <c r="X28" s="13"/>
      <c r="Y28" s="13"/>
      <c r="Z28" s="13"/>
      <c r="AA28" s="13"/>
      <c r="AB28" s="13"/>
      <c r="AC28" s="14">
        <f t="shared" si="0"/>
        <v>0</v>
      </c>
      <c r="AD28" s="26">
        <f t="shared" si="1"/>
        <v>0</v>
      </c>
      <c r="AE28" s="27" t="str">
        <f t="shared" si="2"/>
        <v/>
      </c>
    </row>
    <row r="29" spans="1:31" x14ac:dyDescent="0.2">
      <c r="A29" s="8" t="s">
        <v>32</v>
      </c>
      <c r="B29" s="12" t="str">
        <f>IFERROR(VLOOKUP(A29,Configuración!$A$10:$B$39,2,FALSE),"No")</f>
        <v>Sí</v>
      </c>
      <c r="C29" s="13"/>
      <c r="D29" s="13"/>
      <c r="E29" s="13"/>
      <c r="F29" s="13"/>
      <c r="G29" s="13"/>
      <c r="H29" s="13"/>
      <c r="I29" s="13"/>
      <c r="J29" s="13"/>
      <c r="K29" s="13"/>
      <c r="L29" s="13"/>
      <c r="M29" s="13"/>
      <c r="N29" s="13"/>
      <c r="O29" s="13"/>
      <c r="P29" s="13"/>
      <c r="Q29" s="13"/>
      <c r="R29" s="13"/>
      <c r="S29" s="13"/>
      <c r="T29" s="13"/>
      <c r="U29" s="13"/>
      <c r="V29" s="13"/>
      <c r="W29" s="13"/>
      <c r="X29" s="13"/>
      <c r="Y29" s="13"/>
      <c r="Z29" s="13"/>
      <c r="AA29" s="13"/>
      <c r="AB29" s="13"/>
      <c r="AC29" s="14">
        <f t="shared" si="0"/>
        <v>0</v>
      </c>
      <c r="AD29" s="26">
        <f t="shared" si="1"/>
        <v>0</v>
      </c>
      <c r="AE29" s="27" t="str">
        <f t="shared" si="2"/>
        <v/>
      </c>
    </row>
    <row r="30" spans="1:31" x14ac:dyDescent="0.2">
      <c r="A30" s="8" t="s">
        <v>33</v>
      </c>
      <c r="B30" s="12" t="str">
        <f>IFERROR(VLOOKUP(A30,Configuración!$A$10:$B$39,2,FALSE),"No")</f>
        <v>Sí</v>
      </c>
      <c r="C30" s="13"/>
      <c r="D30" s="13"/>
      <c r="E30" s="13"/>
      <c r="F30" s="13"/>
      <c r="G30" s="13"/>
      <c r="H30" s="13"/>
      <c r="I30" s="13"/>
      <c r="J30" s="13"/>
      <c r="K30" s="13"/>
      <c r="L30" s="13"/>
      <c r="M30" s="13"/>
      <c r="N30" s="13"/>
      <c r="O30" s="13"/>
      <c r="P30" s="13"/>
      <c r="Q30" s="13"/>
      <c r="R30" s="13"/>
      <c r="S30" s="13"/>
      <c r="T30" s="13"/>
      <c r="U30" s="13"/>
      <c r="V30" s="13"/>
      <c r="W30" s="13"/>
      <c r="X30" s="13"/>
      <c r="Y30" s="13"/>
      <c r="Z30" s="13"/>
      <c r="AA30" s="13"/>
      <c r="AB30" s="13"/>
      <c r="AC30" s="14">
        <f t="shared" si="0"/>
        <v>0</v>
      </c>
      <c r="AD30" s="26">
        <f t="shared" si="1"/>
        <v>0</v>
      </c>
      <c r="AE30" s="27" t="str">
        <f t="shared" si="2"/>
        <v/>
      </c>
    </row>
    <row r="31" spans="1:31" x14ac:dyDescent="0.2">
      <c r="A31" s="8" t="s">
        <v>34</v>
      </c>
      <c r="B31" s="12" t="str">
        <f>IFERROR(VLOOKUP(A31,Configuración!$A$10:$B$39,2,FALSE),"No")</f>
        <v>Sí</v>
      </c>
      <c r="C31" s="13"/>
      <c r="D31" s="13"/>
      <c r="E31" s="13"/>
      <c r="F31" s="13"/>
      <c r="G31" s="13"/>
      <c r="H31" s="13"/>
      <c r="I31" s="13"/>
      <c r="J31" s="13"/>
      <c r="K31" s="13"/>
      <c r="L31" s="13"/>
      <c r="M31" s="13"/>
      <c r="N31" s="13"/>
      <c r="O31" s="13"/>
      <c r="P31" s="13"/>
      <c r="Q31" s="13"/>
      <c r="R31" s="13"/>
      <c r="S31" s="13"/>
      <c r="T31" s="13"/>
      <c r="U31" s="13"/>
      <c r="V31" s="13"/>
      <c r="W31" s="13"/>
      <c r="X31" s="13"/>
      <c r="Y31" s="13"/>
      <c r="Z31" s="13"/>
      <c r="AA31" s="13"/>
      <c r="AB31" s="13"/>
      <c r="AC31" s="14">
        <f t="shared" si="0"/>
        <v>0</v>
      </c>
      <c r="AD31" s="26">
        <f t="shared" si="1"/>
        <v>0</v>
      </c>
      <c r="AE31" s="27" t="str">
        <f t="shared" si="2"/>
        <v/>
      </c>
    </row>
    <row r="32" spans="1:31" x14ac:dyDescent="0.2">
      <c r="A32" s="8" t="s">
        <v>35</v>
      </c>
      <c r="B32" s="12" t="str">
        <f>IFERROR(VLOOKUP(A32,Configuración!$A$10:$B$39,2,FALSE),"No")</f>
        <v>Sí</v>
      </c>
      <c r="C32" s="13"/>
      <c r="D32" s="13"/>
      <c r="E32" s="13"/>
      <c r="F32" s="13"/>
      <c r="G32" s="13"/>
      <c r="H32" s="13"/>
      <c r="I32" s="13"/>
      <c r="J32" s="13"/>
      <c r="K32" s="13"/>
      <c r="L32" s="13"/>
      <c r="M32" s="13"/>
      <c r="N32" s="13"/>
      <c r="O32" s="13"/>
      <c r="P32" s="13"/>
      <c r="Q32" s="13"/>
      <c r="R32" s="13"/>
      <c r="S32" s="13"/>
      <c r="T32" s="13"/>
      <c r="U32" s="13"/>
      <c r="V32" s="13"/>
      <c r="W32" s="13"/>
      <c r="X32" s="13"/>
      <c r="Y32" s="13"/>
      <c r="Z32" s="13"/>
      <c r="AA32" s="13"/>
      <c r="AB32" s="13"/>
      <c r="AC32" s="14">
        <f t="shared" si="0"/>
        <v>0</v>
      </c>
      <c r="AD32" s="26">
        <f t="shared" si="1"/>
        <v>0</v>
      </c>
      <c r="AE32" s="27" t="str">
        <f t="shared" si="2"/>
        <v/>
      </c>
    </row>
    <row r="33" spans="1:31" ht="17" thickBot="1" x14ac:dyDescent="0.25">
      <c r="A33" s="34" t="s">
        <v>36</v>
      </c>
      <c r="B33" s="35" t="str">
        <f>IFERROR(VLOOKUP(A33,Configuración!$A$10:$B$39,2,FALSE),"No")</f>
        <v>Sí</v>
      </c>
      <c r="C33" s="36"/>
      <c r="D33" s="36"/>
      <c r="E33" s="36"/>
      <c r="F33" s="36"/>
      <c r="G33" s="36"/>
      <c r="H33" s="36"/>
      <c r="I33" s="36"/>
      <c r="J33" s="36"/>
      <c r="K33" s="36"/>
      <c r="L33" s="36"/>
      <c r="M33" s="36"/>
      <c r="N33" s="36"/>
      <c r="O33" s="36"/>
      <c r="P33" s="36"/>
      <c r="Q33" s="36"/>
      <c r="R33" s="36"/>
      <c r="S33" s="36"/>
      <c r="T33" s="36"/>
      <c r="U33" s="36"/>
      <c r="V33" s="36"/>
      <c r="W33" s="36"/>
      <c r="X33" s="36"/>
      <c r="Y33" s="36"/>
      <c r="Z33" s="36"/>
      <c r="AA33" s="36"/>
      <c r="AB33" s="36"/>
      <c r="AC33" s="37">
        <f t="shared" si="0"/>
        <v>0</v>
      </c>
      <c r="AD33" s="38">
        <f t="shared" si="1"/>
        <v>0</v>
      </c>
      <c r="AE33" s="39" t="str">
        <f t="shared" si="2"/>
        <v/>
      </c>
    </row>
    <row r="34" spans="1:31" ht="26" customHeight="1" thickTop="1" x14ac:dyDescent="0.2">
      <c r="A34" s="40" t="s">
        <v>188</v>
      </c>
      <c r="B34" s="41"/>
      <c r="C34" s="42">
        <f t="shared" ref="C34:AD34" si="3">SUMIF($B$4:$B$33,"Sí",C$4:C$33)</f>
        <v>0</v>
      </c>
      <c r="D34" s="42">
        <f t="shared" si="3"/>
        <v>0</v>
      </c>
      <c r="E34" s="42">
        <f t="shared" si="3"/>
        <v>0</v>
      </c>
      <c r="F34" s="42">
        <f t="shared" si="3"/>
        <v>0</v>
      </c>
      <c r="G34" s="42">
        <f t="shared" si="3"/>
        <v>0</v>
      </c>
      <c r="H34" s="42">
        <f t="shared" si="3"/>
        <v>0</v>
      </c>
      <c r="I34" s="42">
        <f t="shared" si="3"/>
        <v>0</v>
      </c>
      <c r="J34" s="42">
        <f t="shared" si="3"/>
        <v>0</v>
      </c>
      <c r="K34" s="42">
        <f t="shared" si="3"/>
        <v>0</v>
      </c>
      <c r="L34" s="42">
        <f t="shared" si="3"/>
        <v>0</v>
      </c>
      <c r="M34" s="42">
        <f t="shared" si="3"/>
        <v>0</v>
      </c>
      <c r="N34" s="42">
        <f t="shared" si="3"/>
        <v>0</v>
      </c>
      <c r="O34" s="42">
        <f t="shared" si="3"/>
        <v>0</v>
      </c>
      <c r="P34" s="42">
        <f t="shared" si="3"/>
        <v>0</v>
      </c>
      <c r="Q34" s="42">
        <f t="shared" si="3"/>
        <v>0</v>
      </c>
      <c r="R34" s="42">
        <f t="shared" si="3"/>
        <v>0</v>
      </c>
      <c r="S34" s="42">
        <f t="shared" si="3"/>
        <v>0</v>
      </c>
      <c r="T34" s="42">
        <f t="shared" si="3"/>
        <v>0</v>
      </c>
      <c r="U34" s="42">
        <f t="shared" si="3"/>
        <v>0</v>
      </c>
      <c r="V34" s="42">
        <f t="shared" si="3"/>
        <v>0</v>
      </c>
      <c r="W34" s="42">
        <f t="shared" si="3"/>
        <v>0</v>
      </c>
      <c r="X34" s="42">
        <f t="shared" si="3"/>
        <v>0</v>
      </c>
      <c r="Y34" s="42">
        <f t="shared" si="3"/>
        <v>0</v>
      </c>
      <c r="Z34" s="42">
        <f t="shared" si="3"/>
        <v>0</v>
      </c>
      <c r="AA34" s="42">
        <f t="shared" si="3"/>
        <v>0</v>
      </c>
      <c r="AB34" s="42">
        <f t="shared" si="3"/>
        <v>0</v>
      </c>
      <c r="AC34" s="42">
        <f t="shared" si="3"/>
        <v>0</v>
      </c>
      <c r="AD34" s="40">
        <f t="shared" si="3"/>
        <v>0</v>
      </c>
      <c r="AE34" s="41"/>
    </row>
  </sheetData>
  <conditionalFormatting sqref="A4:AE33 A34 AC34:AD34">
    <cfRule type="expression" dxfId="24" priority="2">
      <formula>AND($B4="No",SUM($C4:$AB4)&gt;0)</formula>
    </cfRule>
    <cfRule type="expression" dxfId="23" priority="4">
      <formula>$B4="No"</formula>
    </cfRule>
  </conditionalFormatting>
  <pageMargins left="0.7" right="0.7" top="0.75" bottom="0.75" header="0.3" footer="0.3"/>
  <pageSetup paperSize="9" orientation="portrait" horizontalDpi="0" verticalDpi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BB8A2DA-D181-D44C-8535-56E2D06CAAFD}">
  <sheetPr>
    <pageSetUpPr fitToPage="1"/>
  </sheetPr>
  <dimension ref="A1:L55"/>
  <sheetViews>
    <sheetView topLeftCell="A26" workbookViewId="0">
      <selection activeCell="B49" sqref="B49:F49"/>
    </sheetView>
  </sheetViews>
  <sheetFormatPr baseColWidth="10" defaultRowHeight="16" x14ac:dyDescent="0.2"/>
  <cols>
    <col min="1" max="1" width="20" customWidth="1"/>
    <col min="2" max="12" width="10" customWidth="1"/>
  </cols>
  <sheetData>
    <row r="1" spans="1:12" ht="60" customHeight="1" x14ac:dyDescent="0.2">
      <c r="A1" s="50" t="s">
        <v>66</v>
      </c>
      <c r="B1" s="51"/>
      <c r="C1" s="51"/>
      <c r="D1" s="51"/>
      <c r="E1" s="51"/>
      <c r="F1" s="51"/>
      <c r="G1" s="51"/>
      <c r="H1" s="51"/>
      <c r="I1" s="51"/>
      <c r="J1" s="51"/>
      <c r="K1" s="51"/>
      <c r="L1" s="51"/>
    </row>
    <row r="2" spans="1:12" ht="42" customHeight="1" x14ac:dyDescent="0.4">
      <c r="A2" s="52">
        <f>Configuración!B3</f>
        <v>0</v>
      </c>
      <c r="B2" s="51"/>
      <c r="C2" s="51"/>
      <c r="D2" s="51"/>
      <c r="E2" s="51"/>
      <c r="F2" s="51"/>
      <c r="G2" s="51"/>
      <c r="H2" s="51"/>
      <c r="I2" s="51"/>
      <c r="J2" s="51"/>
      <c r="K2" s="51"/>
      <c r="L2" s="51"/>
    </row>
    <row r="3" spans="1:12" ht="24" customHeight="1" x14ac:dyDescent="0.25">
      <c r="A3" s="53" t="str">
        <f>"Curso académico: "&amp;Configuración!B4</f>
        <v xml:space="preserve">Curso académico: </v>
      </c>
      <c r="B3" s="51"/>
      <c r="C3" s="51"/>
      <c r="D3" s="51"/>
      <c r="E3" s="51"/>
      <c r="F3" s="51"/>
      <c r="G3" s="51"/>
      <c r="H3" s="51"/>
      <c r="I3" s="51"/>
      <c r="J3" s="51"/>
      <c r="K3" s="51"/>
      <c r="L3" s="51"/>
    </row>
    <row r="4" spans="1:12" ht="34" customHeight="1" x14ac:dyDescent="0.3">
      <c r="A4" s="54" t="s">
        <v>118</v>
      </c>
      <c r="B4" s="51"/>
      <c r="C4" s="51"/>
      <c r="D4" s="51"/>
      <c r="E4" s="51"/>
      <c r="F4" s="51"/>
      <c r="G4" s="51"/>
      <c r="H4" s="51"/>
      <c r="I4" s="51"/>
      <c r="J4" s="51"/>
      <c r="K4" s="51"/>
      <c r="L4" s="51"/>
    </row>
    <row r="5" spans="1:12" ht="6" customHeight="1" x14ac:dyDescent="0.2"/>
    <row r="6" spans="1:12" ht="22" customHeight="1" thickBot="1" x14ac:dyDescent="0.25">
      <c r="A6" s="55" t="s">
        <v>67</v>
      </c>
      <c r="B6" s="51"/>
      <c r="C6" s="51"/>
      <c r="D6" s="51"/>
      <c r="E6" s="51"/>
      <c r="F6" s="51"/>
      <c r="G6" s="51"/>
      <c r="H6" s="51"/>
      <c r="I6" s="51"/>
      <c r="J6" s="51"/>
      <c r="K6" s="51"/>
      <c r="L6" s="51"/>
    </row>
    <row r="7" spans="1:12" ht="22" customHeight="1" thickBot="1" x14ac:dyDescent="0.25">
      <c r="A7" s="15" t="s">
        <v>68</v>
      </c>
      <c r="B7" s="18" t="s">
        <v>69</v>
      </c>
      <c r="C7" s="18" t="s">
        <v>70</v>
      </c>
      <c r="D7" s="18" t="s">
        <v>71</v>
      </c>
      <c r="E7" s="18" t="s">
        <v>72</v>
      </c>
      <c r="F7" s="18" t="s">
        <v>73</v>
      </c>
      <c r="G7" s="18" t="s">
        <v>74</v>
      </c>
      <c r="H7" s="18" t="s">
        <v>75</v>
      </c>
      <c r="I7" s="18" t="s">
        <v>76</v>
      </c>
      <c r="J7" s="18" t="s">
        <v>77</v>
      </c>
      <c r="K7" s="18" t="s">
        <v>78</v>
      </c>
      <c r="L7" s="19" t="s">
        <v>79</v>
      </c>
    </row>
    <row r="8" spans="1:12" ht="22" customHeight="1" thickBot="1" x14ac:dyDescent="0.25">
      <c r="A8" s="17" t="s">
        <v>80</v>
      </c>
      <c r="B8" s="17" t="s">
        <v>81</v>
      </c>
      <c r="C8" s="17" t="s">
        <v>82</v>
      </c>
      <c r="D8" s="17" t="s">
        <v>83</v>
      </c>
      <c r="E8" s="17" t="s">
        <v>84</v>
      </c>
      <c r="F8" s="17" t="s">
        <v>85</v>
      </c>
      <c r="G8" s="17" t="s">
        <v>86</v>
      </c>
      <c r="H8" s="17" t="s">
        <v>87</v>
      </c>
      <c r="I8" s="17" t="s">
        <v>88</v>
      </c>
      <c r="J8" s="17" t="s">
        <v>89</v>
      </c>
      <c r="K8" s="17" t="s">
        <v>90</v>
      </c>
      <c r="L8" s="20"/>
    </row>
    <row r="9" spans="1:12" ht="20" customHeight="1" x14ac:dyDescent="0.2">
      <c r="A9" s="56" t="s">
        <v>91</v>
      </c>
      <c r="B9" s="51"/>
      <c r="C9" s="51"/>
      <c r="D9" s="51"/>
      <c r="E9" s="51"/>
      <c r="F9" s="51"/>
      <c r="G9" s="51"/>
      <c r="H9" s="51"/>
      <c r="I9" s="51"/>
      <c r="J9" s="51"/>
      <c r="K9" s="51"/>
      <c r="L9" s="51"/>
    </row>
    <row r="10" spans="1:12" ht="6" customHeight="1" x14ac:dyDescent="0.2"/>
    <row r="11" spans="1:12" ht="26" customHeight="1" x14ac:dyDescent="0.25">
      <c r="A11" s="31" t="s">
        <v>92</v>
      </c>
      <c r="B11" s="59" t="s">
        <v>4</v>
      </c>
      <c r="C11" s="59"/>
      <c r="D11" s="59"/>
      <c r="E11" s="59"/>
      <c r="F11" s="59"/>
      <c r="G11" s="59"/>
      <c r="H11" s="59"/>
      <c r="I11" s="59"/>
      <c r="J11" s="59"/>
      <c r="K11" s="59"/>
      <c r="L11" s="59"/>
    </row>
    <row r="12" spans="1:12" ht="22" customHeight="1" x14ac:dyDescent="0.3">
      <c r="A12" s="32" cm="1">
        <f t="array" ref="A12">IFERROR(INDEX(Control!$C$4:$C$33,SMALL(IF(Control!$B$4:$B$33="Sí",ROW(Control!$B$4:$B$33)),1)-3)-INDEX(Control!$D$4:$D$33,SMALL(IF(Control!$B$4:$B$33="Sí",ROW(Control!$B$4:$B$33)),1)-3)+INDEX(Control!$E$4:$E$33,SMALL(IF(Control!$B$4:$B$33="Sí",ROW(Control!$B$4:$B$33)),1)-3)-0,"")</f>
        <v>0</v>
      </c>
      <c r="B12" s="46" t="str" cm="1">
        <f t="array" ref="B12">IFERROR(INDEX(Control!$A$4:$A$33,SMALL(IF(Control!$B$4:$B$33="Sí",ROW(Control!$B$4:$B$33)),1)-3)&amp;IF(INDEX(Configuración!$C$10:$C$39,SMALL(IF(Control!$B$4:$B$33="Sí",ROW(Control!$B$4:$B$33)),1)-3)="Sí"," (solo para Enseñanzas Profesionales)",""),"")</f>
        <v>ACORDEÓN</v>
      </c>
      <c r="C12" s="47"/>
      <c r="D12" s="47"/>
      <c r="E12" s="47"/>
      <c r="F12" s="47"/>
      <c r="G12" s="47"/>
      <c r="H12" s="47"/>
      <c r="I12" s="47"/>
      <c r="J12" s="47"/>
      <c r="K12" s="47"/>
      <c r="L12" s="47"/>
    </row>
    <row r="13" spans="1:12" ht="22" customHeight="1" x14ac:dyDescent="0.3">
      <c r="A13" s="33" cm="1">
        <f t="array" ref="A13">IFERROR(INDEX(Control!$C$4:$C$33,SMALL(IF(Control!$B$4:$B$33="Sí",ROW(Control!$B$4:$B$33)),2)-3)-INDEX(Control!$D$4:$D$33,SMALL(IF(Control!$B$4:$B$33="Sí",ROW(Control!$B$4:$B$33)),2)-3)+INDEX(Control!$E$4:$E$33,SMALL(IF(Control!$B$4:$B$33="Sí",ROW(Control!$B$4:$B$33)),2)-3)-0,"")</f>
        <v>0</v>
      </c>
      <c r="B13" s="48" t="str" cm="1">
        <f t="array" ref="B13">IFERROR(INDEX(Control!$A$4:$A$33,SMALL(IF(Control!$B$4:$B$33="Sí",ROW(Control!$B$4:$B$33)),2)-3)&amp;IF(INDEX(Configuración!$C$10:$C$39,SMALL(IF(Control!$B$4:$B$33="Sí",ROW(Control!$B$4:$B$33)),2)-3)="Sí"," (solo para Enseñanzas Profesionales)",""),"")</f>
        <v>ARPA</v>
      </c>
      <c r="C13" s="49"/>
      <c r="D13" s="49"/>
      <c r="E13" s="49"/>
      <c r="F13" s="49"/>
      <c r="G13" s="49"/>
      <c r="H13" s="49"/>
      <c r="I13" s="49"/>
      <c r="J13" s="49"/>
      <c r="K13" s="49"/>
      <c r="L13" s="49"/>
    </row>
    <row r="14" spans="1:12" ht="22" customHeight="1" x14ac:dyDescent="0.3">
      <c r="A14" s="32" cm="1">
        <f t="array" ref="A14">IFERROR(INDEX(Control!$C$4:$C$33,SMALL(IF(Control!$B$4:$B$33="Sí",ROW(Control!$B$4:$B$33)),3)-3)-INDEX(Control!$D$4:$D$33,SMALL(IF(Control!$B$4:$B$33="Sí",ROW(Control!$B$4:$B$33)),3)-3)+INDEX(Control!$E$4:$E$33,SMALL(IF(Control!$B$4:$B$33="Sí",ROW(Control!$B$4:$B$33)),3)-3)-0,"")</f>
        <v>0</v>
      </c>
      <c r="B14" s="46" t="str" cm="1">
        <f t="array" ref="B14">IFERROR(INDEX(Control!$A$4:$A$33,SMALL(IF(Control!$B$4:$B$33="Sí",ROW(Control!$B$4:$B$33)),3)-3)&amp;IF(INDEX(Configuración!$C$10:$C$39,SMALL(IF(Control!$B$4:$B$33="Sí",ROW(Control!$B$4:$B$33)),3)-3)="Sí"," (solo para Enseñanzas Profesionales)",""),"")</f>
        <v>BAJO ELÉCTRICO</v>
      </c>
      <c r="C14" s="47"/>
      <c r="D14" s="47"/>
      <c r="E14" s="47"/>
      <c r="F14" s="47"/>
      <c r="G14" s="47"/>
      <c r="H14" s="47"/>
      <c r="I14" s="47"/>
      <c r="J14" s="47"/>
      <c r="K14" s="47"/>
      <c r="L14" s="47"/>
    </row>
    <row r="15" spans="1:12" ht="22" customHeight="1" x14ac:dyDescent="0.3">
      <c r="A15" s="33" cm="1">
        <f t="array" ref="A15">IFERROR(INDEX(Control!$C$4:$C$33,SMALL(IF(Control!$B$4:$B$33="Sí",ROW(Control!$B$4:$B$33)),4)-3)-INDEX(Control!$D$4:$D$33,SMALL(IF(Control!$B$4:$B$33="Sí",ROW(Control!$B$4:$B$33)),4)-3)+INDEX(Control!$E$4:$E$33,SMALL(IF(Control!$B$4:$B$33="Sí",ROW(Control!$B$4:$B$33)),4)-3)-0,"")</f>
        <v>0</v>
      </c>
      <c r="B15" s="48" t="str" cm="1">
        <f t="array" ref="B15">IFERROR(INDEX(Control!$A$4:$A$33,SMALL(IF(Control!$B$4:$B$33="Sí",ROW(Control!$B$4:$B$33)),4)-3)&amp;IF(INDEX(Configuración!$C$10:$C$39,SMALL(IF(Control!$B$4:$B$33="Sí",ROW(Control!$B$4:$B$33)),4)-3)="Sí"," (solo para Enseñanzas Profesionales)",""),"")</f>
        <v>CANTO (solo para Enseñanzas Profesionales)</v>
      </c>
      <c r="C15" s="49"/>
      <c r="D15" s="49"/>
      <c r="E15" s="49"/>
      <c r="F15" s="49"/>
      <c r="G15" s="49"/>
      <c r="H15" s="49"/>
      <c r="I15" s="49"/>
      <c r="J15" s="49"/>
      <c r="K15" s="49"/>
      <c r="L15" s="49"/>
    </row>
    <row r="16" spans="1:12" ht="22" customHeight="1" x14ac:dyDescent="0.3">
      <c r="A16" s="32" cm="1">
        <f t="array" ref="A16">IFERROR(INDEX(Control!$C$4:$C$33,SMALL(IF(Control!$B$4:$B$33="Sí",ROW(Control!$B$4:$B$33)),5)-3)-INDEX(Control!$D$4:$D$33,SMALL(IF(Control!$B$4:$B$33="Sí",ROW(Control!$B$4:$B$33)),5)-3)+INDEX(Control!$E$4:$E$33,SMALL(IF(Control!$B$4:$B$33="Sí",ROW(Control!$B$4:$B$33)),5)-3)-0,"")</f>
        <v>0</v>
      </c>
      <c r="B16" s="46" t="str" cm="1">
        <f t="array" ref="B16">IFERROR(INDEX(Control!$A$4:$A$33,SMALL(IF(Control!$B$4:$B$33="Sí",ROW(Control!$B$4:$B$33)),5)-3)&amp;IF(INDEX(Configuración!$C$10:$C$39,SMALL(IF(Control!$B$4:$B$33="Sí",ROW(Control!$B$4:$B$33)),5)-3)="Sí"," (solo para Enseñanzas Profesionales)",""),"")</f>
        <v>CANTO VALENCIANO</v>
      </c>
      <c r="C16" s="47"/>
      <c r="D16" s="47"/>
      <c r="E16" s="47"/>
      <c r="F16" s="47"/>
      <c r="G16" s="47"/>
      <c r="H16" s="47"/>
      <c r="I16" s="47"/>
      <c r="J16" s="47"/>
      <c r="K16" s="47"/>
      <c r="L16" s="47"/>
    </row>
    <row r="17" spans="1:12" ht="22" customHeight="1" x14ac:dyDescent="0.3">
      <c r="A17" s="33" cm="1">
        <f t="array" ref="A17">IFERROR(INDEX(Control!$C$4:$C$33,SMALL(IF(Control!$B$4:$B$33="Sí",ROW(Control!$B$4:$B$33)),6)-3)-INDEX(Control!$D$4:$D$33,SMALL(IF(Control!$B$4:$B$33="Sí",ROW(Control!$B$4:$B$33)),6)-3)+INDEX(Control!$E$4:$E$33,SMALL(IF(Control!$B$4:$B$33="Sí",ROW(Control!$B$4:$B$33)),6)-3)-0,"")</f>
        <v>0</v>
      </c>
      <c r="B17" s="48" t="str" cm="1">
        <f t="array" ref="B17">IFERROR(INDEX(Control!$A$4:$A$33,SMALL(IF(Control!$B$4:$B$33="Sí",ROW(Control!$B$4:$B$33)),6)-3)&amp;IF(INDEX(Configuración!$C$10:$C$39,SMALL(IF(Control!$B$4:$B$33="Sí",ROW(Control!$B$4:$B$33)),6)-3)="Sí"," (solo para Enseñanzas Profesionales)",""),"")</f>
        <v>CLARINETE</v>
      </c>
      <c r="C17" s="49"/>
      <c r="D17" s="49"/>
      <c r="E17" s="49"/>
      <c r="F17" s="49"/>
      <c r="G17" s="49"/>
      <c r="H17" s="49"/>
      <c r="I17" s="49"/>
      <c r="J17" s="49"/>
      <c r="K17" s="49"/>
      <c r="L17" s="49"/>
    </row>
    <row r="18" spans="1:12" ht="22" customHeight="1" x14ac:dyDescent="0.3">
      <c r="A18" s="32" cm="1">
        <f t="array" ref="A18">IFERROR(INDEX(Control!$C$4:$C$33,SMALL(IF(Control!$B$4:$B$33="Sí",ROW(Control!$B$4:$B$33)),7)-3)-INDEX(Control!$D$4:$D$33,SMALL(IF(Control!$B$4:$B$33="Sí",ROW(Control!$B$4:$B$33)),7)-3)+INDEX(Control!$E$4:$E$33,SMALL(IF(Control!$B$4:$B$33="Sí",ROW(Control!$B$4:$B$33)),7)-3)-0,"")</f>
        <v>0</v>
      </c>
      <c r="B18" s="46" t="str" cm="1">
        <f t="array" ref="B18">IFERROR(INDEX(Control!$A$4:$A$33,SMALL(IF(Control!$B$4:$B$33="Sí",ROW(Control!$B$4:$B$33)),7)-3)&amp;IF(INDEX(Configuración!$C$10:$C$39,SMALL(IF(Control!$B$4:$B$33="Sí",ROW(Control!$B$4:$B$33)),7)-3)="Sí"," (solo para Enseñanzas Profesionales)",""),"")</f>
        <v>CLAVECÍN</v>
      </c>
      <c r="C18" s="47"/>
      <c r="D18" s="47"/>
      <c r="E18" s="47"/>
      <c r="F18" s="47"/>
      <c r="G18" s="47"/>
      <c r="H18" s="47"/>
      <c r="I18" s="47"/>
      <c r="J18" s="47"/>
      <c r="K18" s="47"/>
      <c r="L18" s="47"/>
    </row>
    <row r="19" spans="1:12" ht="22" customHeight="1" x14ac:dyDescent="0.3">
      <c r="A19" s="33" cm="1">
        <f t="array" ref="A19">IFERROR(INDEX(Control!$C$4:$C$33,SMALL(IF(Control!$B$4:$B$33="Sí",ROW(Control!$B$4:$B$33)),8)-3)-INDEX(Control!$D$4:$D$33,SMALL(IF(Control!$B$4:$B$33="Sí",ROW(Control!$B$4:$B$33)),8)-3)+INDEX(Control!$E$4:$E$33,SMALL(IF(Control!$B$4:$B$33="Sí",ROW(Control!$B$4:$B$33)),8)-3)-0,"")</f>
        <v>0</v>
      </c>
      <c r="B19" s="48" t="str" cm="1">
        <f t="array" ref="B19">IFERROR(INDEX(Control!$A$4:$A$33,SMALL(IF(Control!$B$4:$B$33="Sí",ROW(Control!$B$4:$B$33)),8)-3)&amp;IF(INDEX(Configuración!$C$10:$C$39,SMALL(IF(Control!$B$4:$B$33="Sí",ROW(Control!$B$4:$B$33)),8)-3)="Sí"," (solo para Enseñanzas Profesionales)",""),"")</f>
        <v>CONTRABAJO</v>
      </c>
      <c r="C19" s="49"/>
      <c r="D19" s="49"/>
      <c r="E19" s="49"/>
      <c r="F19" s="49"/>
      <c r="G19" s="49"/>
      <c r="H19" s="49"/>
      <c r="I19" s="49"/>
      <c r="J19" s="49"/>
      <c r="K19" s="49"/>
      <c r="L19" s="49"/>
    </row>
    <row r="20" spans="1:12" ht="22" customHeight="1" x14ac:dyDescent="0.3">
      <c r="A20" s="32" cm="1">
        <f t="array" ref="A20">IFERROR(INDEX(Control!$C$4:$C$33,SMALL(IF(Control!$B$4:$B$33="Sí",ROW(Control!$B$4:$B$33)),9)-3)-INDEX(Control!$D$4:$D$33,SMALL(IF(Control!$B$4:$B$33="Sí",ROW(Control!$B$4:$B$33)),9)-3)+INDEX(Control!$E$4:$E$33,SMALL(IF(Control!$B$4:$B$33="Sí",ROW(Control!$B$4:$B$33)),9)-3)-0,"")</f>
        <v>0</v>
      </c>
      <c r="B20" s="46" t="str" cm="1">
        <f t="array" ref="B20">IFERROR(INDEX(Control!$A$4:$A$33,SMALL(IF(Control!$B$4:$B$33="Sí",ROW(Control!$B$4:$B$33)),9)-3)&amp;IF(INDEX(Configuración!$C$10:$C$39,SMALL(IF(Control!$B$4:$B$33="Sí",ROW(Control!$B$4:$B$33)),9)-3)="Sí"," (solo para Enseñanzas Profesionales)",""),"")</f>
        <v>CORO</v>
      </c>
      <c r="C20" s="47"/>
      <c r="D20" s="47"/>
      <c r="E20" s="47"/>
      <c r="F20" s="47"/>
      <c r="G20" s="47"/>
      <c r="H20" s="47"/>
      <c r="I20" s="47"/>
      <c r="J20" s="47"/>
      <c r="K20" s="47"/>
      <c r="L20" s="47"/>
    </row>
    <row r="21" spans="1:12" ht="22" customHeight="1" x14ac:dyDescent="0.3">
      <c r="A21" s="33" cm="1">
        <f t="array" ref="A21">IFERROR(INDEX(Control!$C$4:$C$33,SMALL(IF(Control!$B$4:$B$33="Sí",ROW(Control!$B$4:$B$33)),10)-3)-INDEX(Control!$D$4:$D$33,SMALL(IF(Control!$B$4:$B$33="Sí",ROW(Control!$B$4:$B$33)),10)-3)+INDEX(Control!$E$4:$E$33,SMALL(IF(Control!$B$4:$B$33="Sí",ROW(Control!$B$4:$B$33)),10)-3)-0,"")</f>
        <v>0</v>
      </c>
      <c r="B21" s="48" t="str" cm="1">
        <f t="array" ref="B21">IFERROR(INDEX(Control!$A$4:$A$33,SMALL(IF(Control!$B$4:$B$33="Sí",ROW(Control!$B$4:$B$33)),10)-3)&amp;IF(INDEX(Configuración!$C$10:$C$39,SMALL(IF(Control!$B$4:$B$33="Sí",ROW(Control!$B$4:$B$33)),10)-3)="Sí"," (solo para Enseñanzas Profesionales)",""),"")</f>
        <v>DULZAINA</v>
      </c>
      <c r="C21" s="49"/>
      <c r="D21" s="49"/>
      <c r="E21" s="49"/>
      <c r="F21" s="49"/>
      <c r="G21" s="49"/>
      <c r="H21" s="49"/>
      <c r="I21" s="49"/>
      <c r="J21" s="49"/>
      <c r="K21" s="49"/>
      <c r="L21" s="49"/>
    </row>
    <row r="22" spans="1:12" ht="22" customHeight="1" x14ac:dyDescent="0.3">
      <c r="A22" s="32" cm="1">
        <f t="array" ref="A22">IFERROR(INDEX(Control!$C$4:$C$33,SMALL(IF(Control!$B$4:$B$33="Sí",ROW(Control!$B$4:$B$33)),11)-3)-INDEX(Control!$D$4:$D$33,SMALL(IF(Control!$B$4:$B$33="Sí",ROW(Control!$B$4:$B$33)),11)-3)+INDEX(Control!$E$4:$E$33,SMALL(IF(Control!$B$4:$B$33="Sí",ROW(Control!$B$4:$B$33)),11)-3)-0,"")</f>
        <v>0</v>
      </c>
      <c r="B22" s="46" t="str" cm="1">
        <f t="array" ref="B22">IFERROR(INDEX(Control!$A$4:$A$33,SMALL(IF(Control!$B$4:$B$33="Sí",ROW(Control!$B$4:$B$33)),11)-3)&amp;IF(INDEX(Configuración!$C$10:$C$39,SMALL(IF(Control!$B$4:$B$33="Sí",ROW(Control!$B$4:$B$33)),11)-3)="Sí"," (solo para Enseñanzas Profesionales)",""),"")</f>
        <v>FAGOT</v>
      </c>
      <c r="C22" s="47"/>
      <c r="D22" s="47"/>
      <c r="E22" s="47"/>
      <c r="F22" s="47"/>
      <c r="G22" s="47"/>
      <c r="H22" s="47"/>
      <c r="I22" s="47"/>
      <c r="J22" s="47"/>
      <c r="K22" s="47"/>
      <c r="L22" s="47"/>
    </row>
    <row r="23" spans="1:12" ht="22" customHeight="1" x14ac:dyDescent="0.3">
      <c r="A23" s="33" cm="1">
        <f t="array" ref="A23">IFERROR(INDEX(Control!$C$4:$C$33,SMALL(IF(Control!$B$4:$B$33="Sí",ROW(Control!$B$4:$B$33)),12)-3)-INDEX(Control!$D$4:$D$33,SMALL(IF(Control!$B$4:$B$33="Sí",ROW(Control!$B$4:$B$33)),12)-3)+INDEX(Control!$E$4:$E$33,SMALL(IF(Control!$B$4:$B$33="Sí",ROW(Control!$B$4:$B$33)),12)-3)-0,"")</f>
        <v>0</v>
      </c>
      <c r="B23" s="48" t="str" cm="1">
        <f t="array" ref="B23">IFERROR(INDEX(Control!$A$4:$A$33,SMALL(IF(Control!$B$4:$B$33="Sí",ROW(Control!$B$4:$B$33)),12)-3)&amp;IF(INDEX(Configuración!$C$10:$C$39,SMALL(IF(Control!$B$4:$B$33="Sí",ROW(Control!$B$4:$B$33)),12)-3)="Sí"," (solo para Enseñanzas Profesionales)",""),"")</f>
        <v>FLAUTA</v>
      </c>
      <c r="C23" s="49"/>
      <c r="D23" s="49"/>
      <c r="E23" s="49"/>
      <c r="F23" s="49"/>
      <c r="G23" s="49"/>
      <c r="H23" s="49"/>
      <c r="I23" s="49"/>
      <c r="J23" s="49"/>
      <c r="K23" s="49"/>
      <c r="L23" s="49"/>
    </row>
    <row r="24" spans="1:12" ht="22" customHeight="1" x14ac:dyDescent="0.3">
      <c r="A24" s="32" cm="1">
        <f t="array" ref="A24">IFERROR(INDEX(Control!$C$4:$C$33,SMALL(IF(Control!$B$4:$B$33="Sí",ROW(Control!$B$4:$B$33)),13)-3)-INDEX(Control!$D$4:$D$33,SMALL(IF(Control!$B$4:$B$33="Sí",ROW(Control!$B$4:$B$33)),13)-3)+INDEX(Control!$E$4:$E$33,SMALL(IF(Control!$B$4:$B$33="Sí",ROW(Control!$B$4:$B$33)),13)-3)-0,"")</f>
        <v>0</v>
      </c>
      <c r="B24" s="46" t="str" cm="1">
        <f t="array" ref="B24">IFERROR(INDEX(Control!$A$4:$A$33,SMALL(IF(Control!$B$4:$B$33="Sí",ROW(Control!$B$4:$B$33)),13)-3)&amp;IF(INDEX(Configuración!$C$10:$C$39,SMALL(IF(Control!$B$4:$B$33="Sí",ROW(Control!$B$4:$B$33)),13)-3)="Sí"," (solo para Enseñanzas Profesionales)",""),"")</f>
        <v>FLAUTA DE PICO</v>
      </c>
      <c r="C24" s="47"/>
      <c r="D24" s="47"/>
      <c r="E24" s="47"/>
      <c r="F24" s="47"/>
      <c r="G24" s="47"/>
      <c r="H24" s="47"/>
      <c r="I24" s="47"/>
      <c r="J24" s="47"/>
      <c r="K24" s="47"/>
      <c r="L24" s="47"/>
    </row>
    <row r="25" spans="1:12" ht="22" customHeight="1" x14ac:dyDescent="0.3">
      <c r="A25" s="33" cm="1">
        <f t="array" ref="A25">IFERROR(INDEX(Control!$C$4:$C$33,SMALL(IF(Control!$B$4:$B$33="Sí",ROW(Control!$B$4:$B$33)),14)-3)-INDEX(Control!$D$4:$D$33,SMALL(IF(Control!$B$4:$B$33="Sí",ROW(Control!$B$4:$B$33)),14)-3)+INDEX(Control!$E$4:$E$33,SMALL(IF(Control!$B$4:$B$33="Sí",ROW(Control!$B$4:$B$33)),14)-3)-0,"")</f>
        <v>0</v>
      </c>
      <c r="B25" s="48" t="str" cm="1">
        <f t="array" ref="B25">IFERROR(INDEX(Control!$A$4:$A$33,SMALL(IF(Control!$B$4:$B$33="Sí",ROW(Control!$B$4:$B$33)),14)-3)&amp;IF(INDEX(Configuración!$C$10:$C$39,SMALL(IF(Control!$B$4:$B$33="Sí",ROW(Control!$B$4:$B$33)),14)-3)="Sí"," (solo para Enseñanzas Profesionales)",""),"")</f>
        <v>GUITARRA</v>
      </c>
      <c r="C25" s="49"/>
      <c r="D25" s="49"/>
      <c r="E25" s="49"/>
      <c r="F25" s="49"/>
      <c r="G25" s="49"/>
      <c r="H25" s="49"/>
      <c r="I25" s="49"/>
      <c r="J25" s="49"/>
      <c r="K25" s="49"/>
      <c r="L25" s="49"/>
    </row>
    <row r="26" spans="1:12" ht="22" customHeight="1" x14ac:dyDescent="0.3">
      <c r="A26" s="32" cm="1">
        <f t="array" ref="A26">IFERROR(INDEX(Control!$C$4:$C$33,SMALL(IF(Control!$B$4:$B$33="Sí",ROW(Control!$B$4:$B$33)),15)-3)-INDEX(Control!$D$4:$D$33,SMALL(IF(Control!$B$4:$B$33="Sí",ROW(Control!$B$4:$B$33)),15)-3)+INDEX(Control!$E$4:$E$33,SMALL(IF(Control!$B$4:$B$33="Sí",ROW(Control!$B$4:$B$33)),15)-3)-0,"")</f>
        <v>0</v>
      </c>
      <c r="B26" s="46" t="str" cm="1">
        <f t="array" ref="B26">IFERROR(INDEX(Control!$A$4:$A$33,SMALL(IF(Control!$B$4:$B$33="Sí",ROW(Control!$B$4:$B$33)),15)-3)&amp;IF(INDEX(Configuración!$C$10:$C$39,SMALL(IF(Control!$B$4:$B$33="Sí",ROW(Control!$B$4:$B$33)),15)-3)="Sí"," (solo para Enseñanzas Profesionales)",""),"")</f>
        <v>GUITARRA ELÉCTRICA</v>
      </c>
      <c r="C26" s="47"/>
      <c r="D26" s="47"/>
      <c r="E26" s="47"/>
      <c r="F26" s="47"/>
      <c r="G26" s="47"/>
      <c r="H26" s="47"/>
      <c r="I26" s="47"/>
      <c r="J26" s="47"/>
      <c r="K26" s="47"/>
      <c r="L26" s="47"/>
    </row>
    <row r="27" spans="1:12" ht="22" customHeight="1" x14ac:dyDescent="0.3">
      <c r="A27" s="33" cm="1">
        <f t="array" ref="A27">IFERROR(INDEX(Control!$C$4:$C$33,SMALL(IF(Control!$B$4:$B$33="Sí",ROW(Control!$B$4:$B$33)),16)-3)-INDEX(Control!$D$4:$D$33,SMALL(IF(Control!$B$4:$B$33="Sí",ROW(Control!$B$4:$B$33)),16)-3)+INDEX(Control!$E$4:$E$33,SMALL(IF(Control!$B$4:$B$33="Sí",ROW(Control!$B$4:$B$33)),16)-3)-0,"")</f>
        <v>0</v>
      </c>
      <c r="B27" s="48" t="str" cm="1">
        <f t="array" ref="B27">IFERROR(INDEX(Control!$A$4:$A$33,SMALL(IF(Control!$B$4:$B$33="Sí",ROW(Control!$B$4:$B$33)),16)-3)&amp;IF(INDEX(Configuración!$C$10:$C$39,SMALL(IF(Control!$B$4:$B$33="Sí",ROW(Control!$B$4:$B$33)),16)-3)="Sí"," (solo para Enseñanzas Profesionales)",""),"")</f>
        <v>INSTRUMENTOS DE CUERDA PULSADA DEL RENACIMIENTO Y BARROCO</v>
      </c>
      <c r="C27" s="49"/>
      <c r="D27" s="49"/>
      <c r="E27" s="49"/>
      <c r="F27" s="49"/>
      <c r="G27" s="49"/>
      <c r="H27" s="49"/>
      <c r="I27" s="49"/>
      <c r="J27" s="49"/>
      <c r="K27" s="49"/>
      <c r="L27" s="49"/>
    </row>
    <row r="28" spans="1:12" ht="22" customHeight="1" x14ac:dyDescent="0.3">
      <c r="A28" s="32" cm="1">
        <f t="array" ref="A28">IFERROR(INDEX(Control!$C$4:$C$33,SMALL(IF(Control!$B$4:$B$33="Sí",ROW(Control!$B$4:$B$33)),17)-3)-INDEX(Control!$D$4:$D$33,SMALL(IF(Control!$B$4:$B$33="Sí",ROW(Control!$B$4:$B$33)),17)-3)+INDEX(Control!$E$4:$E$33,SMALL(IF(Control!$B$4:$B$33="Sí",ROW(Control!$B$4:$B$33)),17)-3)-0,"")</f>
        <v>0</v>
      </c>
      <c r="B28" s="46" t="str" cm="1">
        <f t="array" ref="B28">IFERROR(INDEX(Control!$A$4:$A$33,SMALL(IF(Control!$B$4:$B$33="Sí",ROW(Control!$B$4:$B$33)),17)-3)&amp;IF(INDEX(Configuración!$C$10:$C$39,SMALL(IF(Control!$B$4:$B$33="Sí",ROW(Control!$B$4:$B$33)),17)-3)="Sí"," (solo para Enseñanzas Profesionales)",""),"")</f>
        <v>INSTRUMENTOS DE PLECTRO</v>
      </c>
      <c r="C28" s="47"/>
      <c r="D28" s="47"/>
      <c r="E28" s="47"/>
      <c r="F28" s="47"/>
      <c r="G28" s="47"/>
      <c r="H28" s="47"/>
      <c r="I28" s="47"/>
      <c r="J28" s="47"/>
      <c r="K28" s="47"/>
      <c r="L28" s="47"/>
    </row>
    <row r="29" spans="1:12" ht="22" customHeight="1" x14ac:dyDescent="0.3">
      <c r="A29" s="33" cm="1">
        <f t="array" ref="A29">IFERROR(INDEX(Control!$C$4:$C$33,SMALL(IF(Control!$B$4:$B$33="Sí",ROW(Control!$B$4:$B$33)),18)-3)-INDEX(Control!$D$4:$D$33,SMALL(IF(Control!$B$4:$B$33="Sí",ROW(Control!$B$4:$B$33)),18)-3)+INDEX(Control!$E$4:$E$33,SMALL(IF(Control!$B$4:$B$33="Sí",ROW(Control!$B$4:$B$33)),18)-3)-0,"")</f>
        <v>0</v>
      </c>
      <c r="B29" s="48" t="str" cm="1">
        <f t="array" ref="B29">IFERROR(INDEX(Control!$A$4:$A$33,SMALL(IF(Control!$B$4:$B$33="Sí",ROW(Control!$B$4:$B$33)),18)-3)&amp;IF(INDEX(Configuración!$C$10:$C$39,SMALL(IF(Control!$B$4:$B$33="Sí",ROW(Control!$B$4:$B$33)),18)-3)="Sí"," (solo para Enseñanzas Profesionales)",""),"")</f>
        <v>OBOE</v>
      </c>
      <c r="C29" s="49"/>
      <c r="D29" s="49"/>
      <c r="E29" s="49"/>
      <c r="F29" s="49"/>
      <c r="G29" s="49"/>
      <c r="H29" s="49"/>
      <c r="I29" s="49"/>
      <c r="J29" s="49"/>
      <c r="K29" s="49"/>
      <c r="L29" s="49"/>
    </row>
    <row r="30" spans="1:12" ht="22" customHeight="1" x14ac:dyDescent="0.3">
      <c r="A30" s="32" cm="1">
        <f t="array" ref="A30">IFERROR(INDEX(Control!$C$4:$C$33,SMALL(IF(Control!$B$4:$B$33="Sí",ROW(Control!$B$4:$B$33)),19)-3)-INDEX(Control!$D$4:$D$33,SMALL(IF(Control!$B$4:$B$33="Sí",ROW(Control!$B$4:$B$33)),19)-3)+INDEX(Control!$E$4:$E$33,SMALL(IF(Control!$B$4:$B$33="Sí",ROW(Control!$B$4:$B$33)),19)-3)-0,"")</f>
        <v>0</v>
      </c>
      <c r="B30" s="46" t="str" cm="1">
        <f t="array" ref="B30">IFERROR(INDEX(Control!$A$4:$A$33,SMALL(IF(Control!$B$4:$B$33="Sí",ROW(Control!$B$4:$B$33)),19)-3)&amp;IF(INDEX(Configuración!$C$10:$C$39,SMALL(IF(Control!$B$4:$B$33="Sí",ROW(Control!$B$4:$B$33)),19)-3)="Sí"," (solo para Enseñanzas Profesionales)",""),"")</f>
        <v>ÓRGANO</v>
      </c>
      <c r="C30" s="47"/>
      <c r="D30" s="47"/>
      <c r="E30" s="47"/>
      <c r="F30" s="47"/>
      <c r="G30" s="47"/>
      <c r="H30" s="47"/>
      <c r="I30" s="47"/>
      <c r="J30" s="47"/>
      <c r="K30" s="47"/>
      <c r="L30" s="47"/>
    </row>
    <row r="31" spans="1:12" ht="22" customHeight="1" x14ac:dyDescent="0.3">
      <c r="A31" s="33" cm="1">
        <f t="array" ref="A31">IFERROR(INDEX(Control!$C$4:$C$33,SMALL(IF(Control!$B$4:$B$33="Sí",ROW(Control!$B$4:$B$33)),20)-3)-INDEX(Control!$D$4:$D$33,SMALL(IF(Control!$B$4:$B$33="Sí",ROW(Control!$B$4:$B$33)),20)-3)+INDEX(Control!$E$4:$E$33,SMALL(IF(Control!$B$4:$B$33="Sí",ROW(Control!$B$4:$B$33)),20)-3)-0,"")</f>
        <v>0</v>
      </c>
      <c r="B31" s="48" t="str" cm="1">
        <f t="array" ref="B31">IFERROR(INDEX(Control!$A$4:$A$33,SMALL(IF(Control!$B$4:$B$33="Sí",ROW(Control!$B$4:$B$33)),20)-3)&amp;IF(INDEX(Configuración!$C$10:$C$39,SMALL(IF(Control!$B$4:$B$33="Sí",ROW(Control!$B$4:$B$33)),20)-3)="Sí"," (solo para Enseñanzas Profesionales)",""),"")</f>
        <v>PERCUSIÓN</v>
      </c>
      <c r="C31" s="49"/>
      <c r="D31" s="49"/>
      <c r="E31" s="49"/>
      <c r="F31" s="49"/>
      <c r="G31" s="49"/>
      <c r="H31" s="49"/>
      <c r="I31" s="49"/>
      <c r="J31" s="49"/>
      <c r="K31" s="49"/>
      <c r="L31" s="49"/>
    </row>
    <row r="32" spans="1:12" ht="22" customHeight="1" x14ac:dyDescent="0.3">
      <c r="A32" s="32" cm="1">
        <f t="array" ref="A32">IFERROR(INDEX(Control!$C$4:$C$33,SMALL(IF(Control!$B$4:$B$33="Sí",ROW(Control!$B$4:$B$33)),21)-3)-INDEX(Control!$D$4:$D$33,SMALL(IF(Control!$B$4:$B$33="Sí",ROW(Control!$B$4:$B$33)),21)-3)+INDEX(Control!$E$4:$E$33,SMALL(IF(Control!$B$4:$B$33="Sí",ROW(Control!$B$4:$B$33)),21)-3)-0,"")</f>
        <v>0</v>
      </c>
      <c r="B32" s="46" t="str" cm="1">
        <f t="array" ref="B32">IFERROR(INDEX(Control!$A$4:$A$33,SMALL(IF(Control!$B$4:$B$33="Sí",ROW(Control!$B$4:$B$33)),21)-3)&amp;IF(INDEX(Configuración!$C$10:$C$39,SMALL(IF(Control!$B$4:$B$33="Sí",ROW(Control!$B$4:$B$33)),21)-3)="Sí"," (solo para Enseñanzas Profesionales)",""),"")</f>
        <v>PIANO</v>
      </c>
      <c r="C32" s="47"/>
      <c r="D32" s="47"/>
      <c r="E32" s="47"/>
      <c r="F32" s="47"/>
      <c r="G32" s="47"/>
      <c r="H32" s="47"/>
      <c r="I32" s="47"/>
      <c r="J32" s="47"/>
      <c r="K32" s="47"/>
      <c r="L32" s="47"/>
    </row>
    <row r="33" spans="1:12" ht="22" customHeight="1" x14ac:dyDescent="0.3">
      <c r="A33" s="33" cm="1">
        <f t="array" ref="A33">IFERROR(INDEX(Control!$C$4:$C$33,SMALL(IF(Control!$B$4:$B$33="Sí",ROW(Control!$B$4:$B$33)),22)-3)-INDEX(Control!$D$4:$D$33,SMALL(IF(Control!$B$4:$B$33="Sí",ROW(Control!$B$4:$B$33)),22)-3)+INDEX(Control!$E$4:$E$33,SMALL(IF(Control!$B$4:$B$33="Sí",ROW(Control!$B$4:$B$33)),22)-3)-0,"")</f>
        <v>0</v>
      </c>
      <c r="B33" s="48" t="str" cm="1">
        <f t="array" ref="B33">IFERROR(INDEX(Control!$A$4:$A$33,SMALL(IF(Control!$B$4:$B$33="Sí",ROW(Control!$B$4:$B$33)),22)-3)&amp;IF(INDEX(Configuración!$C$10:$C$39,SMALL(IF(Control!$B$4:$B$33="Sí",ROW(Control!$B$4:$B$33)),22)-3)="Sí"," (solo para Enseñanzas Profesionales)",""),"")</f>
        <v>SAXOFÓN</v>
      </c>
      <c r="C33" s="49"/>
      <c r="D33" s="49"/>
      <c r="E33" s="49"/>
      <c r="F33" s="49"/>
      <c r="G33" s="49"/>
      <c r="H33" s="49"/>
      <c r="I33" s="49"/>
      <c r="J33" s="49"/>
      <c r="K33" s="49"/>
      <c r="L33" s="49"/>
    </row>
    <row r="34" spans="1:12" ht="22" customHeight="1" x14ac:dyDescent="0.3">
      <c r="A34" s="32" cm="1">
        <f t="array" ref="A34">IFERROR(INDEX(Control!$C$4:$C$33,SMALL(IF(Control!$B$4:$B$33="Sí",ROW(Control!$B$4:$B$33)),23)-3)-INDEX(Control!$D$4:$D$33,SMALL(IF(Control!$B$4:$B$33="Sí",ROW(Control!$B$4:$B$33)),23)-3)+INDEX(Control!$E$4:$E$33,SMALL(IF(Control!$B$4:$B$33="Sí",ROW(Control!$B$4:$B$33)),23)-3)-0,"")</f>
        <v>0</v>
      </c>
      <c r="B34" s="46" t="str" cm="1">
        <f t="array" ref="B34">IFERROR(INDEX(Control!$A$4:$A$33,SMALL(IF(Control!$B$4:$B$33="Sí",ROW(Control!$B$4:$B$33)),23)-3)&amp;IF(INDEX(Configuración!$C$10:$C$39,SMALL(IF(Control!$B$4:$B$33="Sí",ROW(Control!$B$4:$B$33)),23)-3)="Sí"," (solo para Enseñanzas Profesionales)",""),"")</f>
        <v>TROMBÓN</v>
      </c>
      <c r="C34" s="47"/>
      <c r="D34" s="47"/>
      <c r="E34" s="47"/>
      <c r="F34" s="47"/>
      <c r="G34" s="47"/>
      <c r="H34" s="47"/>
      <c r="I34" s="47"/>
      <c r="J34" s="47"/>
      <c r="K34" s="47"/>
      <c r="L34" s="47"/>
    </row>
    <row r="35" spans="1:12" ht="22" customHeight="1" x14ac:dyDescent="0.3">
      <c r="A35" s="33" cm="1">
        <f t="array" ref="A35">IFERROR(INDEX(Control!$C$4:$C$33,SMALL(IF(Control!$B$4:$B$33="Sí",ROW(Control!$B$4:$B$33)),24)-3)-INDEX(Control!$D$4:$D$33,SMALL(IF(Control!$B$4:$B$33="Sí",ROW(Control!$B$4:$B$33)),24)-3)+INDEX(Control!$E$4:$E$33,SMALL(IF(Control!$B$4:$B$33="Sí",ROW(Control!$B$4:$B$33)),24)-3)-0,"")</f>
        <v>0</v>
      </c>
      <c r="B35" s="48" t="str" cm="1">
        <f t="array" ref="B35">IFERROR(INDEX(Control!$A$4:$A$33,SMALL(IF(Control!$B$4:$B$33="Sí",ROW(Control!$B$4:$B$33)),24)-3)&amp;IF(INDEX(Configuración!$C$10:$C$39,SMALL(IF(Control!$B$4:$B$33="Sí",ROW(Control!$B$4:$B$33)),24)-3)="Sí"," (solo para Enseñanzas Profesionales)",""),"")</f>
        <v>TROMPA</v>
      </c>
      <c r="C35" s="49"/>
      <c r="D35" s="49"/>
      <c r="E35" s="49"/>
      <c r="F35" s="49"/>
      <c r="G35" s="49"/>
      <c r="H35" s="49"/>
      <c r="I35" s="49"/>
      <c r="J35" s="49"/>
      <c r="K35" s="49"/>
      <c r="L35" s="49"/>
    </row>
    <row r="36" spans="1:12" ht="22" customHeight="1" x14ac:dyDescent="0.3">
      <c r="A36" s="32" cm="1">
        <f t="array" ref="A36">IFERROR(INDEX(Control!$C$4:$C$33,SMALL(IF(Control!$B$4:$B$33="Sí",ROW(Control!$B$4:$B$33)),25)-3)-INDEX(Control!$D$4:$D$33,SMALL(IF(Control!$B$4:$B$33="Sí",ROW(Control!$B$4:$B$33)),25)-3)+INDEX(Control!$E$4:$E$33,SMALL(IF(Control!$B$4:$B$33="Sí",ROW(Control!$B$4:$B$33)),25)-3)-0,"")</f>
        <v>0</v>
      </c>
      <c r="B36" s="46" t="str" cm="1">
        <f t="array" ref="B36">IFERROR(INDEX(Control!$A$4:$A$33,SMALL(IF(Control!$B$4:$B$33="Sí",ROW(Control!$B$4:$B$33)),25)-3)&amp;IF(INDEX(Configuración!$C$10:$C$39,SMALL(IF(Control!$B$4:$B$33="Sí",ROW(Control!$B$4:$B$33)),25)-3)="Sí"," (solo para Enseñanzas Profesionales)",""),"")</f>
        <v>TROMPETA</v>
      </c>
      <c r="C36" s="47"/>
      <c r="D36" s="47"/>
      <c r="E36" s="47"/>
      <c r="F36" s="47"/>
      <c r="G36" s="47"/>
      <c r="H36" s="47"/>
      <c r="I36" s="47"/>
      <c r="J36" s="47"/>
      <c r="K36" s="47"/>
      <c r="L36" s="47"/>
    </row>
    <row r="37" spans="1:12" ht="22" customHeight="1" x14ac:dyDescent="0.3">
      <c r="A37" s="33" cm="1">
        <f t="array" ref="A37">IFERROR(INDEX(Control!$C$4:$C$33,SMALL(IF(Control!$B$4:$B$33="Sí",ROW(Control!$B$4:$B$33)),26)-3)-INDEX(Control!$D$4:$D$33,SMALL(IF(Control!$B$4:$B$33="Sí",ROW(Control!$B$4:$B$33)),26)-3)+INDEX(Control!$E$4:$E$33,SMALL(IF(Control!$B$4:$B$33="Sí",ROW(Control!$B$4:$B$33)),26)-3)-0,"")</f>
        <v>0</v>
      </c>
      <c r="B37" s="48" t="str" cm="1">
        <f t="array" ref="B37">IFERROR(INDEX(Control!$A$4:$A$33,SMALL(IF(Control!$B$4:$B$33="Sí",ROW(Control!$B$4:$B$33)),26)-3)&amp;IF(INDEX(Configuración!$C$10:$C$39,SMALL(IF(Control!$B$4:$B$33="Sí",ROW(Control!$B$4:$B$33)),26)-3)="Sí"," (solo para Enseñanzas Profesionales)",""),"")</f>
        <v>TUBA</v>
      </c>
      <c r="C37" s="49"/>
      <c r="D37" s="49"/>
      <c r="E37" s="49"/>
      <c r="F37" s="49"/>
      <c r="G37" s="49"/>
      <c r="H37" s="49"/>
      <c r="I37" s="49"/>
      <c r="J37" s="49"/>
      <c r="K37" s="49"/>
      <c r="L37" s="49"/>
    </row>
    <row r="38" spans="1:12" ht="22" customHeight="1" x14ac:dyDescent="0.3">
      <c r="A38" s="32" cm="1">
        <f t="array" ref="A38">IFERROR(INDEX(Control!$C$4:$C$33,SMALL(IF(Control!$B$4:$B$33="Sí",ROW(Control!$B$4:$B$33)),27)-3)-INDEX(Control!$D$4:$D$33,SMALL(IF(Control!$B$4:$B$33="Sí",ROW(Control!$B$4:$B$33)),27)-3)+INDEX(Control!$E$4:$E$33,SMALL(IF(Control!$B$4:$B$33="Sí",ROW(Control!$B$4:$B$33)),27)-3)-0,"")</f>
        <v>0</v>
      </c>
      <c r="B38" s="46" t="str" cm="1">
        <f t="array" ref="B38">IFERROR(INDEX(Control!$A$4:$A$33,SMALL(IF(Control!$B$4:$B$33="Sí",ROW(Control!$B$4:$B$33)),27)-3)&amp;IF(INDEX(Configuración!$C$10:$C$39,SMALL(IF(Control!$B$4:$B$33="Sí",ROW(Control!$B$4:$B$33)),27)-3)="Sí"," (solo para Enseñanzas Profesionales)",""),"")</f>
        <v>VIOLA</v>
      </c>
      <c r="C38" s="47"/>
      <c r="D38" s="47"/>
      <c r="E38" s="47"/>
      <c r="F38" s="47"/>
      <c r="G38" s="47"/>
      <c r="H38" s="47"/>
      <c r="I38" s="47"/>
      <c r="J38" s="47"/>
      <c r="K38" s="47"/>
      <c r="L38" s="47"/>
    </row>
    <row r="39" spans="1:12" ht="22" customHeight="1" x14ac:dyDescent="0.3">
      <c r="A39" s="33" cm="1">
        <f t="array" ref="A39">IFERROR(INDEX(Control!$C$4:$C$33,SMALL(IF(Control!$B$4:$B$33="Sí",ROW(Control!$B$4:$B$33)),28)-3)-INDEX(Control!$D$4:$D$33,SMALL(IF(Control!$B$4:$B$33="Sí",ROW(Control!$B$4:$B$33)),28)-3)+INDEX(Control!$E$4:$E$33,SMALL(IF(Control!$B$4:$B$33="Sí",ROW(Control!$B$4:$B$33)),28)-3)-0,"")</f>
        <v>0</v>
      </c>
      <c r="B39" s="48" t="str" cm="1">
        <f t="array" ref="B39">IFERROR(INDEX(Control!$A$4:$A$33,SMALL(IF(Control!$B$4:$B$33="Sí",ROW(Control!$B$4:$B$33)),28)-3)&amp;IF(INDEX(Configuración!$C$10:$C$39,SMALL(IF(Control!$B$4:$B$33="Sí",ROW(Control!$B$4:$B$33)),28)-3)="Sí"," (solo para Enseñanzas Profesionales)",""),"")</f>
        <v>VIOLA DA GAMBA</v>
      </c>
      <c r="C39" s="49"/>
      <c r="D39" s="49"/>
      <c r="E39" s="49"/>
      <c r="F39" s="49"/>
      <c r="G39" s="49"/>
      <c r="H39" s="49"/>
      <c r="I39" s="49"/>
      <c r="J39" s="49"/>
      <c r="K39" s="49"/>
      <c r="L39" s="49"/>
    </row>
    <row r="40" spans="1:12" ht="22" customHeight="1" x14ac:dyDescent="0.3">
      <c r="A40" s="32" cm="1">
        <f t="array" ref="A40">IFERROR(INDEX(Control!$C$4:$C$33,SMALL(IF(Control!$B$4:$B$33="Sí",ROW(Control!$B$4:$B$33)),29)-3)-INDEX(Control!$D$4:$D$33,SMALL(IF(Control!$B$4:$B$33="Sí",ROW(Control!$B$4:$B$33)),29)-3)+INDEX(Control!$E$4:$E$33,SMALL(IF(Control!$B$4:$B$33="Sí",ROW(Control!$B$4:$B$33)),29)-3)-0,"")</f>
        <v>0</v>
      </c>
      <c r="B40" s="46" t="str" cm="1">
        <f t="array" ref="B40">IFERROR(INDEX(Control!$A$4:$A$33,SMALL(IF(Control!$B$4:$B$33="Sí",ROW(Control!$B$4:$B$33)),29)-3)&amp;IF(INDEX(Configuración!$C$10:$C$39,SMALL(IF(Control!$B$4:$B$33="Sí",ROW(Control!$B$4:$B$33)),29)-3)="Sí"," (solo para Enseñanzas Profesionales)",""),"")</f>
        <v>VIOLÍN</v>
      </c>
      <c r="C40" s="47"/>
      <c r="D40" s="47"/>
      <c r="E40" s="47"/>
      <c r="F40" s="47"/>
      <c r="G40" s="47"/>
      <c r="H40" s="47"/>
      <c r="I40" s="47"/>
      <c r="J40" s="47"/>
      <c r="K40" s="47"/>
      <c r="L40" s="47"/>
    </row>
    <row r="41" spans="1:12" ht="22" customHeight="1" thickBot="1" x14ac:dyDescent="0.35">
      <c r="A41" s="43" cm="1">
        <f t="array" ref="A41">IFERROR(INDEX(Control!$C$4:$C$33,SMALL(IF(Control!$B$4:$B$33="Sí",ROW(Control!$B$4:$B$33)),30)-3)-INDEX(Control!$D$4:$D$33,SMALL(IF(Control!$B$4:$B$33="Sí",ROW(Control!$B$4:$B$33)),30)-3)+INDEX(Control!$E$4:$E$33,SMALL(IF(Control!$B$4:$B$33="Sí",ROW(Control!$B$4:$B$33)),30)-3)-0,"")</f>
        <v>0</v>
      </c>
      <c r="B41" s="62" t="str" cm="1">
        <f t="array" ref="B41">IFERROR(INDEX(Control!$A$4:$A$33,SMALL(IF(Control!$B$4:$B$33="Sí",ROW(Control!$B$4:$B$33)),30)-3)&amp;IF(INDEX(Configuración!$C$10:$C$39,SMALL(IF(Control!$B$4:$B$33="Sí",ROW(Control!$B$4:$B$33)),30)-3)="Sí"," (solo para Enseñanzas Profesionales)",""),"")</f>
        <v>VIOLONCHELO</v>
      </c>
      <c r="C41" s="63"/>
      <c r="D41" s="63"/>
      <c r="E41" s="63"/>
      <c r="F41" s="63"/>
      <c r="G41" s="63"/>
      <c r="H41" s="63"/>
      <c r="I41" s="63"/>
      <c r="J41" s="63"/>
      <c r="K41" s="63"/>
      <c r="L41" s="63"/>
    </row>
    <row r="42" spans="1:12" ht="30" customHeight="1" thickTop="1" x14ac:dyDescent="0.3">
      <c r="A42" s="44">
        <f>SUM(A12:A41)</f>
        <v>0</v>
      </c>
      <c r="B42" s="45" t="s">
        <v>189</v>
      </c>
      <c r="C42" s="45"/>
      <c r="D42" s="45"/>
      <c r="E42" s="45"/>
      <c r="F42" s="45"/>
      <c r="G42" s="45"/>
      <c r="H42" s="45"/>
      <c r="I42" s="45"/>
      <c r="J42" s="45"/>
      <c r="K42" s="45"/>
      <c r="L42" s="45"/>
    </row>
    <row r="43" spans="1:12" ht="20" customHeight="1" x14ac:dyDescent="0.2">
      <c r="A43" s="60" t="s">
        <v>114</v>
      </c>
      <c r="B43" s="61"/>
      <c r="C43" s="61"/>
      <c r="D43" s="61"/>
      <c r="E43" s="61"/>
      <c r="F43" s="61"/>
      <c r="G43" s="61"/>
      <c r="H43" s="61"/>
      <c r="I43" s="61"/>
      <c r="J43" s="61"/>
      <c r="K43" s="61"/>
      <c r="L43" s="61"/>
    </row>
    <row r="44" spans="1:12" ht="14" customHeight="1" x14ac:dyDescent="0.2">
      <c r="A44" s="28" t="s">
        <v>68</v>
      </c>
      <c r="B44" s="58" t="s">
        <v>42</v>
      </c>
      <c r="C44" s="57"/>
      <c r="D44" s="57"/>
      <c r="E44" s="57"/>
      <c r="F44" s="57"/>
      <c r="G44" s="29" t="s">
        <v>80</v>
      </c>
      <c r="H44" s="57" t="s">
        <v>53</v>
      </c>
      <c r="I44" s="57"/>
      <c r="J44" s="57"/>
      <c r="K44" s="57"/>
      <c r="L44" s="57"/>
    </row>
    <row r="45" spans="1:12" ht="14" customHeight="1" x14ac:dyDescent="0.2">
      <c r="A45" s="29" t="s">
        <v>69</v>
      </c>
      <c r="B45" s="57" t="s">
        <v>43</v>
      </c>
      <c r="C45" s="57"/>
      <c r="D45" s="57"/>
      <c r="E45" s="57"/>
      <c r="F45" s="57"/>
      <c r="G45" s="29" t="s">
        <v>81</v>
      </c>
      <c r="H45" s="57" t="s">
        <v>54</v>
      </c>
      <c r="I45" s="57"/>
      <c r="J45" s="57"/>
      <c r="K45" s="57"/>
      <c r="L45" s="57"/>
    </row>
    <row r="46" spans="1:12" ht="14" customHeight="1" x14ac:dyDescent="0.2">
      <c r="A46" s="29" t="s">
        <v>70</v>
      </c>
      <c r="B46" s="57" t="s">
        <v>44</v>
      </c>
      <c r="C46" s="57"/>
      <c r="D46" s="57"/>
      <c r="E46" s="57"/>
      <c r="F46" s="57"/>
      <c r="G46" s="29" t="s">
        <v>82</v>
      </c>
      <c r="H46" s="57" t="s">
        <v>55</v>
      </c>
      <c r="I46" s="57"/>
      <c r="J46" s="57"/>
      <c r="K46" s="57"/>
      <c r="L46" s="57"/>
    </row>
    <row r="47" spans="1:12" ht="14" customHeight="1" x14ac:dyDescent="0.2">
      <c r="A47" s="29" t="s">
        <v>71</v>
      </c>
      <c r="B47" s="57" t="s">
        <v>45</v>
      </c>
      <c r="C47" s="57"/>
      <c r="D47" s="57"/>
      <c r="E47" s="57"/>
      <c r="F47" s="57"/>
      <c r="G47" s="29" t="s">
        <v>83</v>
      </c>
      <c r="H47" s="57" t="s">
        <v>56</v>
      </c>
      <c r="I47" s="57"/>
      <c r="J47" s="57"/>
      <c r="K47" s="57"/>
      <c r="L47" s="57"/>
    </row>
    <row r="48" spans="1:12" ht="14" customHeight="1" x14ac:dyDescent="0.2">
      <c r="A48" s="29" t="s">
        <v>72</v>
      </c>
      <c r="B48" s="57" t="s">
        <v>194</v>
      </c>
      <c r="C48" s="57"/>
      <c r="D48" s="57"/>
      <c r="E48" s="57"/>
      <c r="F48" s="57"/>
      <c r="G48" s="29" t="s">
        <v>84</v>
      </c>
      <c r="H48" s="57" t="s">
        <v>57</v>
      </c>
      <c r="I48" s="57"/>
      <c r="J48" s="57"/>
      <c r="K48" s="57"/>
      <c r="L48" s="57"/>
    </row>
    <row r="49" spans="1:12" ht="14" customHeight="1" x14ac:dyDescent="0.2">
      <c r="A49" s="29" t="s">
        <v>73</v>
      </c>
      <c r="B49" s="57" t="s">
        <v>46</v>
      </c>
      <c r="C49" s="57"/>
      <c r="D49" s="57"/>
      <c r="E49" s="57"/>
      <c r="F49" s="57"/>
      <c r="G49" s="29" t="s">
        <v>85</v>
      </c>
      <c r="H49" s="57" t="s">
        <v>58</v>
      </c>
      <c r="I49" s="57"/>
      <c r="J49" s="57"/>
      <c r="K49" s="57"/>
      <c r="L49" s="57"/>
    </row>
    <row r="50" spans="1:12" ht="14" customHeight="1" x14ac:dyDescent="0.2">
      <c r="A50" s="29" t="s">
        <v>74</v>
      </c>
      <c r="B50" s="57" t="s">
        <v>47</v>
      </c>
      <c r="C50" s="57"/>
      <c r="D50" s="57"/>
      <c r="E50" s="57"/>
      <c r="F50" s="57"/>
      <c r="G50" s="29" t="s">
        <v>86</v>
      </c>
      <c r="H50" s="57" t="s">
        <v>59</v>
      </c>
      <c r="I50" s="57"/>
      <c r="J50" s="57"/>
      <c r="K50" s="57"/>
      <c r="L50" s="57"/>
    </row>
    <row r="51" spans="1:12" ht="14" customHeight="1" x14ac:dyDescent="0.2">
      <c r="A51" s="29" t="s">
        <v>75</v>
      </c>
      <c r="B51" s="57" t="s">
        <v>48</v>
      </c>
      <c r="C51" s="57"/>
      <c r="D51" s="57"/>
      <c r="E51" s="57"/>
      <c r="F51" s="57"/>
      <c r="G51" s="29" t="s">
        <v>87</v>
      </c>
      <c r="H51" s="57" t="s">
        <v>60</v>
      </c>
      <c r="I51" s="57"/>
      <c r="J51" s="57"/>
      <c r="K51" s="57"/>
      <c r="L51" s="57"/>
    </row>
    <row r="52" spans="1:12" ht="14" customHeight="1" x14ac:dyDescent="0.2">
      <c r="A52" s="29" t="s">
        <v>76</v>
      </c>
      <c r="B52" s="57" t="s">
        <v>49</v>
      </c>
      <c r="C52" s="57"/>
      <c r="D52" s="57"/>
      <c r="E52" s="57"/>
      <c r="F52" s="57"/>
      <c r="G52" s="29" t="s">
        <v>88</v>
      </c>
      <c r="H52" s="57" t="s">
        <v>61</v>
      </c>
      <c r="I52" s="57"/>
      <c r="J52" s="57"/>
      <c r="K52" s="57"/>
      <c r="L52" s="57"/>
    </row>
    <row r="53" spans="1:12" ht="14" customHeight="1" x14ac:dyDescent="0.2">
      <c r="A53" s="29" t="s">
        <v>77</v>
      </c>
      <c r="B53" s="57" t="s">
        <v>50</v>
      </c>
      <c r="C53" s="57"/>
      <c r="D53" s="57"/>
      <c r="E53" s="57"/>
      <c r="F53" s="57"/>
      <c r="G53" s="29" t="s">
        <v>89</v>
      </c>
      <c r="H53" s="57" t="s">
        <v>62</v>
      </c>
      <c r="I53" s="57"/>
      <c r="J53" s="57"/>
      <c r="K53" s="57"/>
      <c r="L53" s="57"/>
    </row>
    <row r="54" spans="1:12" ht="14" customHeight="1" x14ac:dyDescent="0.2">
      <c r="A54" s="29" t="s">
        <v>78</v>
      </c>
      <c r="B54" s="57" t="s">
        <v>51</v>
      </c>
      <c r="C54" s="57"/>
      <c r="D54" s="57"/>
      <c r="E54" s="57"/>
      <c r="F54" s="57"/>
      <c r="G54" s="29" t="s">
        <v>90</v>
      </c>
      <c r="H54" s="57" t="s">
        <v>63</v>
      </c>
      <c r="I54" s="57"/>
      <c r="J54" s="57"/>
      <c r="K54" s="57"/>
      <c r="L54" s="57"/>
    </row>
    <row r="55" spans="1:12" ht="14" customHeight="1" x14ac:dyDescent="0.2">
      <c r="A55" s="29" t="s">
        <v>79</v>
      </c>
      <c r="B55" s="57" t="s">
        <v>52</v>
      </c>
      <c r="C55" s="57"/>
      <c r="D55" s="57"/>
      <c r="E55" s="57"/>
      <c r="F55" s="57"/>
      <c r="G55" s="30"/>
      <c r="H55" s="30"/>
      <c r="I55" s="30"/>
      <c r="J55" s="30"/>
      <c r="K55" s="30"/>
      <c r="L55" s="30"/>
    </row>
  </sheetData>
  <sheetProtection sheet="1" objects="1" scenarios="1"/>
  <mergeCells count="62">
    <mergeCell ref="H52:L52"/>
    <mergeCell ref="H53:L53"/>
    <mergeCell ref="H54:L54"/>
    <mergeCell ref="B11:L11"/>
    <mergeCell ref="B12:L12"/>
    <mergeCell ref="B13:L13"/>
    <mergeCell ref="B14:L14"/>
    <mergeCell ref="B15:L15"/>
    <mergeCell ref="B16:L16"/>
    <mergeCell ref="B17:L17"/>
    <mergeCell ref="B54:F54"/>
    <mergeCell ref="A43:L43"/>
    <mergeCell ref="B45:F45"/>
    <mergeCell ref="B46:F46"/>
    <mergeCell ref="B47:F47"/>
    <mergeCell ref="B41:L41"/>
    <mergeCell ref="B55:F55"/>
    <mergeCell ref="H44:L44"/>
    <mergeCell ref="H45:L45"/>
    <mergeCell ref="H46:L46"/>
    <mergeCell ref="H47:L47"/>
    <mergeCell ref="H48:L48"/>
    <mergeCell ref="H49:L49"/>
    <mergeCell ref="H50:L50"/>
    <mergeCell ref="H51:L51"/>
    <mergeCell ref="B48:F48"/>
    <mergeCell ref="B49:F49"/>
    <mergeCell ref="B50:F50"/>
    <mergeCell ref="B51:F51"/>
    <mergeCell ref="B52:F52"/>
    <mergeCell ref="B53:F53"/>
    <mergeCell ref="B44:F44"/>
    <mergeCell ref="A9:L9"/>
    <mergeCell ref="B39:L39"/>
    <mergeCell ref="B40:L40"/>
    <mergeCell ref="B29:L29"/>
    <mergeCell ref="B30:L30"/>
    <mergeCell ref="B31:L31"/>
    <mergeCell ref="B32:L32"/>
    <mergeCell ref="B38:L38"/>
    <mergeCell ref="B22:L22"/>
    <mergeCell ref="B23:L23"/>
    <mergeCell ref="B24:L24"/>
    <mergeCell ref="B25:L25"/>
    <mergeCell ref="B26:L26"/>
    <mergeCell ref="B27:L27"/>
    <mergeCell ref="B28:L28"/>
    <mergeCell ref="B33:L33"/>
    <mergeCell ref="A1:L1"/>
    <mergeCell ref="A2:L2"/>
    <mergeCell ref="A3:L3"/>
    <mergeCell ref="A4:L4"/>
    <mergeCell ref="A6:L6"/>
    <mergeCell ref="B42:L42"/>
    <mergeCell ref="B18:L18"/>
    <mergeCell ref="B19:L19"/>
    <mergeCell ref="B20:L20"/>
    <mergeCell ref="B21:L21"/>
    <mergeCell ref="B34:L34"/>
    <mergeCell ref="B35:L35"/>
    <mergeCell ref="B36:L36"/>
    <mergeCell ref="B37:L37"/>
  </mergeCells>
  <conditionalFormatting sqref="A12:L41">
    <cfRule type="expression" dxfId="22" priority="1">
      <formula>$B12=""</formula>
    </cfRule>
  </conditionalFormatting>
  <pageMargins left="0.19685039375000002" right="0.19685039375000002" top="0.19685039375000002" bottom="0.19685039375000002" header="0.3" footer="0.3"/>
  <pageSetup paperSize="9" scale="62" orientation="portrait" horizontalDpi="0" verticalDpi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1B66644-7B07-BF4D-8B52-12AA47C63919}">
  <sheetPr>
    <pageSetUpPr fitToPage="1"/>
  </sheetPr>
  <dimension ref="A1:L55"/>
  <sheetViews>
    <sheetView topLeftCell="A22" workbookViewId="0">
      <selection activeCell="A4" sqref="A4:L4"/>
    </sheetView>
  </sheetViews>
  <sheetFormatPr baseColWidth="10" defaultRowHeight="16" x14ac:dyDescent="0.2"/>
  <cols>
    <col min="1" max="1" width="20" customWidth="1"/>
    <col min="2" max="12" width="10" customWidth="1"/>
  </cols>
  <sheetData>
    <row r="1" spans="1:12" ht="60" customHeight="1" x14ac:dyDescent="0.2">
      <c r="A1" s="50" t="s">
        <v>66</v>
      </c>
      <c r="B1" s="51"/>
      <c r="C1" s="51"/>
      <c r="D1" s="51"/>
      <c r="E1" s="51"/>
      <c r="F1" s="51"/>
      <c r="G1" s="51"/>
      <c r="H1" s="51"/>
      <c r="I1" s="51"/>
      <c r="J1" s="51"/>
      <c r="K1" s="51"/>
      <c r="L1" s="51"/>
    </row>
    <row r="2" spans="1:12" ht="42" customHeight="1" x14ac:dyDescent="0.4">
      <c r="A2" s="52">
        <f>Configuración!B3</f>
        <v>0</v>
      </c>
      <c r="B2" s="51"/>
      <c r="C2" s="51"/>
      <c r="D2" s="51"/>
      <c r="E2" s="51"/>
      <c r="F2" s="51"/>
      <c r="G2" s="51"/>
      <c r="H2" s="51"/>
      <c r="I2" s="51"/>
      <c r="J2" s="51"/>
      <c r="K2" s="51"/>
      <c r="L2" s="51"/>
    </row>
    <row r="3" spans="1:12" ht="24" customHeight="1" x14ac:dyDescent="0.25">
      <c r="A3" s="53" t="str">
        <f>"Curso académico: "&amp;Configuración!B4</f>
        <v xml:space="preserve">Curso académico: </v>
      </c>
      <c r="B3" s="51"/>
      <c r="C3" s="51"/>
      <c r="D3" s="51"/>
      <c r="E3" s="51"/>
      <c r="F3" s="51"/>
      <c r="G3" s="51"/>
      <c r="H3" s="51"/>
      <c r="I3" s="51"/>
      <c r="J3" s="51"/>
      <c r="K3" s="51"/>
      <c r="L3" s="51"/>
    </row>
    <row r="4" spans="1:12" ht="34" customHeight="1" x14ac:dyDescent="0.3">
      <c r="A4" s="54" t="s">
        <v>119</v>
      </c>
      <c r="B4" s="51"/>
      <c r="C4" s="51"/>
      <c r="D4" s="51"/>
      <c r="E4" s="51"/>
      <c r="F4" s="51"/>
      <c r="G4" s="51"/>
      <c r="H4" s="51"/>
      <c r="I4" s="51"/>
      <c r="J4" s="51"/>
      <c r="K4" s="51"/>
      <c r="L4" s="51"/>
    </row>
    <row r="5" spans="1:12" ht="6" customHeight="1" x14ac:dyDescent="0.2"/>
    <row r="6" spans="1:12" ht="22" customHeight="1" thickBot="1" x14ac:dyDescent="0.25">
      <c r="A6" s="55" t="s">
        <v>67</v>
      </c>
      <c r="B6" s="51"/>
      <c r="C6" s="51"/>
      <c r="D6" s="51"/>
      <c r="E6" s="51"/>
      <c r="F6" s="51"/>
      <c r="G6" s="51"/>
      <c r="H6" s="51"/>
      <c r="I6" s="51"/>
      <c r="J6" s="51"/>
      <c r="K6" s="51"/>
      <c r="L6" s="51"/>
    </row>
    <row r="7" spans="1:12" ht="22" customHeight="1" thickBot="1" x14ac:dyDescent="0.25">
      <c r="A7" s="21" t="s">
        <v>68</v>
      </c>
      <c r="B7" s="15" t="s">
        <v>69</v>
      </c>
      <c r="C7" s="18" t="s">
        <v>70</v>
      </c>
      <c r="D7" s="18" t="s">
        <v>71</v>
      </c>
      <c r="E7" s="18" t="s">
        <v>72</v>
      </c>
      <c r="F7" s="18" t="s">
        <v>73</v>
      </c>
      <c r="G7" s="18" t="s">
        <v>74</v>
      </c>
      <c r="H7" s="18" t="s">
        <v>75</v>
      </c>
      <c r="I7" s="18" t="s">
        <v>76</v>
      </c>
      <c r="J7" s="18" t="s">
        <v>77</v>
      </c>
      <c r="K7" s="18" t="s">
        <v>78</v>
      </c>
      <c r="L7" s="19" t="s">
        <v>79</v>
      </c>
    </row>
    <row r="8" spans="1:12" ht="22" customHeight="1" thickBot="1" x14ac:dyDescent="0.25">
      <c r="A8" s="17" t="s">
        <v>80</v>
      </c>
      <c r="B8" s="17" t="s">
        <v>81</v>
      </c>
      <c r="C8" s="17" t="s">
        <v>82</v>
      </c>
      <c r="D8" s="17" t="s">
        <v>83</v>
      </c>
      <c r="E8" s="17" t="s">
        <v>84</v>
      </c>
      <c r="F8" s="17" t="s">
        <v>85</v>
      </c>
      <c r="G8" s="17" t="s">
        <v>86</v>
      </c>
      <c r="H8" s="17" t="s">
        <v>87</v>
      </c>
      <c r="I8" s="17" t="s">
        <v>88</v>
      </c>
      <c r="J8" s="17" t="s">
        <v>89</v>
      </c>
      <c r="K8" s="17" t="s">
        <v>90</v>
      </c>
      <c r="L8" s="20"/>
    </row>
    <row r="9" spans="1:12" ht="20" customHeight="1" x14ac:dyDescent="0.2">
      <c r="A9" s="56" t="s">
        <v>93</v>
      </c>
      <c r="B9" s="51"/>
      <c r="C9" s="51"/>
      <c r="D9" s="51"/>
      <c r="E9" s="51"/>
      <c r="F9" s="51"/>
      <c r="G9" s="51"/>
      <c r="H9" s="51"/>
      <c r="I9" s="51"/>
      <c r="J9" s="51"/>
      <c r="K9" s="51"/>
      <c r="L9" s="51"/>
    </row>
    <row r="10" spans="1:12" ht="6" customHeight="1" x14ac:dyDescent="0.2"/>
    <row r="11" spans="1:12" ht="26" customHeight="1" x14ac:dyDescent="0.25">
      <c r="A11" s="31" t="s">
        <v>92</v>
      </c>
      <c r="B11" s="59" t="s">
        <v>4</v>
      </c>
      <c r="C11" s="59"/>
      <c r="D11" s="59"/>
      <c r="E11" s="59"/>
      <c r="F11" s="59"/>
      <c r="G11" s="59"/>
      <c r="H11" s="59"/>
      <c r="I11" s="59"/>
      <c r="J11" s="59"/>
      <c r="K11" s="59"/>
      <c r="L11" s="59"/>
    </row>
    <row r="12" spans="1:12" ht="22" customHeight="1" x14ac:dyDescent="0.3">
      <c r="A12" s="32" cm="1">
        <f t="array" ref="A12">IFERROR(INDEX(Control!$C$4:$C$33,SMALL(IF(Control!$B$4:$B$33="Sí",ROW(Control!$B$4:$B$33)),1)-3)-INDEX(Control!$D$4:$D$33,SMALL(IF(Control!$B$4:$B$33="Sí",ROW(Control!$B$4:$B$33)),1)-3)+INDEX(Control!$E$4:$E$33,SMALL(IF(Control!$B$4:$B$33="Sí",ROW(Control!$B$4:$B$33)),1)-3)-SUM(INDEX(Control!$F$4:F$33,SMALL(IF(Control!$B$4:$B$33="Sí",ROW(Control!$B$4:$B$33)),1)-3,0)),"")</f>
        <v>0</v>
      </c>
      <c r="B12" s="46" t="str" cm="1">
        <f t="array" ref="B12">IFERROR(INDEX(Control!$A$4:$A$33,SMALL(IF(Control!$B$4:$B$33="Sí",ROW(Control!$B$4:$B$33)),1)-3)&amp;IF(INDEX(Configuración!$C$10:$C$39,SMALL(IF(Control!$B$4:$B$33="Sí",ROW(Control!$B$4:$B$33)),1)-3)="Sí"," (solo para Enseñanzas Profesionales)",""),"")</f>
        <v>ACORDEÓN</v>
      </c>
      <c r="C12" s="47"/>
      <c r="D12" s="47"/>
      <c r="E12" s="47"/>
      <c r="F12" s="47"/>
      <c r="G12" s="47"/>
      <c r="H12" s="47"/>
      <c r="I12" s="47"/>
      <c r="J12" s="47"/>
      <c r="K12" s="47"/>
      <c r="L12" s="47"/>
    </row>
    <row r="13" spans="1:12" ht="22" customHeight="1" x14ac:dyDescent="0.3">
      <c r="A13" s="33" cm="1">
        <f t="array" ref="A13">IFERROR(INDEX(Control!$C$4:$C$33,SMALL(IF(Control!$B$4:$B$33="Sí",ROW(Control!$B$4:$B$33)),2)-3)-INDEX(Control!$D$4:$D$33,SMALL(IF(Control!$B$4:$B$33="Sí",ROW(Control!$B$4:$B$33)),2)-3)+INDEX(Control!$E$4:$E$33,SMALL(IF(Control!$B$4:$B$33="Sí",ROW(Control!$B$4:$B$33)),2)-3)-SUM(INDEX(Control!$F$4:F$33,SMALL(IF(Control!$B$4:$B$33="Sí",ROW(Control!$B$4:$B$33)),2)-3,0)),"")</f>
        <v>0</v>
      </c>
      <c r="B13" s="48" t="str" cm="1">
        <f t="array" ref="B13">IFERROR(INDEX(Control!$A$4:$A$33,SMALL(IF(Control!$B$4:$B$33="Sí",ROW(Control!$B$4:$B$33)),2)-3)&amp;IF(INDEX(Configuración!$C$10:$C$39,SMALL(IF(Control!$B$4:$B$33="Sí",ROW(Control!$B$4:$B$33)),2)-3)="Sí"," (solo para Enseñanzas Profesionales)",""),"")</f>
        <v>ARPA</v>
      </c>
      <c r="C13" s="49"/>
      <c r="D13" s="49"/>
      <c r="E13" s="49"/>
      <c r="F13" s="49"/>
      <c r="G13" s="49"/>
      <c r="H13" s="49"/>
      <c r="I13" s="49"/>
      <c r="J13" s="49"/>
      <c r="K13" s="49"/>
      <c r="L13" s="49"/>
    </row>
    <row r="14" spans="1:12" ht="22" customHeight="1" x14ac:dyDescent="0.3">
      <c r="A14" s="32" cm="1">
        <f t="array" ref="A14">IFERROR(INDEX(Control!$C$4:$C$33,SMALL(IF(Control!$B$4:$B$33="Sí",ROW(Control!$B$4:$B$33)),3)-3)-INDEX(Control!$D$4:$D$33,SMALL(IF(Control!$B$4:$B$33="Sí",ROW(Control!$B$4:$B$33)),3)-3)+INDEX(Control!$E$4:$E$33,SMALL(IF(Control!$B$4:$B$33="Sí",ROW(Control!$B$4:$B$33)),3)-3)-SUM(INDEX(Control!$F$4:F$33,SMALL(IF(Control!$B$4:$B$33="Sí",ROW(Control!$B$4:$B$33)),3)-3,0)),"")</f>
        <v>0</v>
      </c>
      <c r="B14" s="46" t="str" cm="1">
        <f t="array" ref="B14">IFERROR(INDEX(Control!$A$4:$A$33,SMALL(IF(Control!$B$4:$B$33="Sí",ROW(Control!$B$4:$B$33)),3)-3)&amp;IF(INDEX(Configuración!$C$10:$C$39,SMALL(IF(Control!$B$4:$B$33="Sí",ROW(Control!$B$4:$B$33)),3)-3)="Sí"," (solo para Enseñanzas Profesionales)",""),"")</f>
        <v>BAJO ELÉCTRICO</v>
      </c>
      <c r="C14" s="47"/>
      <c r="D14" s="47"/>
      <c r="E14" s="47"/>
      <c r="F14" s="47"/>
      <c r="G14" s="47"/>
      <c r="H14" s="47"/>
      <c r="I14" s="47"/>
      <c r="J14" s="47"/>
      <c r="K14" s="47"/>
      <c r="L14" s="47"/>
    </row>
    <row r="15" spans="1:12" ht="22" customHeight="1" x14ac:dyDescent="0.3">
      <c r="A15" s="33" cm="1">
        <f t="array" ref="A15">IFERROR(INDEX(Control!$C$4:$C$33,SMALL(IF(Control!$B$4:$B$33="Sí",ROW(Control!$B$4:$B$33)),4)-3)-INDEX(Control!$D$4:$D$33,SMALL(IF(Control!$B$4:$B$33="Sí",ROW(Control!$B$4:$B$33)),4)-3)+INDEX(Control!$E$4:$E$33,SMALL(IF(Control!$B$4:$B$33="Sí",ROW(Control!$B$4:$B$33)),4)-3)-SUM(INDEX(Control!$F$4:F$33,SMALL(IF(Control!$B$4:$B$33="Sí",ROW(Control!$B$4:$B$33)),4)-3,0)),"")</f>
        <v>0</v>
      </c>
      <c r="B15" s="48" t="str" cm="1">
        <f t="array" ref="B15">IFERROR(INDEX(Control!$A$4:$A$33,SMALL(IF(Control!$B$4:$B$33="Sí",ROW(Control!$B$4:$B$33)),4)-3)&amp;IF(INDEX(Configuración!$C$10:$C$39,SMALL(IF(Control!$B$4:$B$33="Sí",ROW(Control!$B$4:$B$33)),4)-3)="Sí"," (solo para Enseñanzas Profesionales)",""),"")</f>
        <v>CANTO (solo para Enseñanzas Profesionales)</v>
      </c>
      <c r="C15" s="49"/>
      <c r="D15" s="49"/>
      <c r="E15" s="49"/>
      <c r="F15" s="49"/>
      <c r="G15" s="49"/>
      <c r="H15" s="49"/>
      <c r="I15" s="49"/>
      <c r="J15" s="49"/>
      <c r="K15" s="49"/>
      <c r="L15" s="49"/>
    </row>
    <row r="16" spans="1:12" ht="22" customHeight="1" x14ac:dyDescent="0.3">
      <c r="A16" s="32" cm="1">
        <f t="array" ref="A16">IFERROR(INDEX(Control!$C$4:$C$33,SMALL(IF(Control!$B$4:$B$33="Sí",ROW(Control!$B$4:$B$33)),5)-3)-INDEX(Control!$D$4:$D$33,SMALL(IF(Control!$B$4:$B$33="Sí",ROW(Control!$B$4:$B$33)),5)-3)+INDEX(Control!$E$4:$E$33,SMALL(IF(Control!$B$4:$B$33="Sí",ROW(Control!$B$4:$B$33)),5)-3)-SUM(INDEX(Control!$F$4:F$33,SMALL(IF(Control!$B$4:$B$33="Sí",ROW(Control!$B$4:$B$33)),5)-3,0)),"")</f>
        <v>0</v>
      </c>
      <c r="B16" s="46" t="str" cm="1">
        <f t="array" ref="B16">IFERROR(INDEX(Control!$A$4:$A$33,SMALL(IF(Control!$B$4:$B$33="Sí",ROW(Control!$B$4:$B$33)),5)-3)&amp;IF(INDEX(Configuración!$C$10:$C$39,SMALL(IF(Control!$B$4:$B$33="Sí",ROW(Control!$B$4:$B$33)),5)-3)="Sí"," (solo para Enseñanzas Profesionales)",""),"")</f>
        <v>CANTO VALENCIANO</v>
      </c>
      <c r="C16" s="47"/>
      <c r="D16" s="47"/>
      <c r="E16" s="47"/>
      <c r="F16" s="47"/>
      <c r="G16" s="47"/>
      <c r="H16" s="47"/>
      <c r="I16" s="47"/>
      <c r="J16" s="47"/>
      <c r="K16" s="47"/>
      <c r="L16" s="47"/>
    </row>
    <row r="17" spans="1:12" ht="22" customHeight="1" x14ac:dyDescent="0.3">
      <c r="A17" s="33" cm="1">
        <f t="array" ref="A17">IFERROR(INDEX(Control!$C$4:$C$33,SMALL(IF(Control!$B$4:$B$33="Sí",ROW(Control!$B$4:$B$33)),6)-3)-INDEX(Control!$D$4:$D$33,SMALL(IF(Control!$B$4:$B$33="Sí",ROW(Control!$B$4:$B$33)),6)-3)+INDEX(Control!$E$4:$E$33,SMALL(IF(Control!$B$4:$B$33="Sí",ROW(Control!$B$4:$B$33)),6)-3)-SUM(INDEX(Control!$F$4:F$33,SMALL(IF(Control!$B$4:$B$33="Sí",ROW(Control!$B$4:$B$33)),6)-3,0)),"")</f>
        <v>0</v>
      </c>
      <c r="B17" s="48" t="str" cm="1">
        <f t="array" ref="B17">IFERROR(INDEX(Control!$A$4:$A$33,SMALL(IF(Control!$B$4:$B$33="Sí",ROW(Control!$B$4:$B$33)),6)-3)&amp;IF(INDEX(Configuración!$C$10:$C$39,SMALL(IF(Control!$B$4:$B$33="Sí",ROW(Control!$B$4:$B$33)),6)-3)="Sí"," (solo para Enseñanzas Profesionales)",""),"")</f>
        <v>CLARINETE</v>
      </c>
      <c r="C17" s="49"/>
      <c r="D17" s="49"/>
      <c r="E17" s="49"/>
      <c r="F17" s="49"/>
      <c r="G17" s="49"/>
      <c r="H17" s="49"/>
      <c r="I17" s="49"/>
      <c r="J17" s="49"/>
      <c r="K17" s="49"/>
      <c r="L17" s="49"/>
    </row>
    <row r="18" spans="1:12" ht="22" customHeight="1" x14ac:dyDescent="0.3">
      <c r="A18" s="32" cm="1">
        <f t="array" ref="A18">IFERROR(INDEX(Control!$C$4:$C$33,SMALL(IF(Control!$B$4:$B$33="Sí",ROW(Control!$B$4:$B$33)),7)-3)-INDEX(Control!$D$4:$D$33,SMALL(IF(Control!$B$4:$B$33="Sí",ROW(Control!$B$4:$B$33)),7)-3)+INDEX(Control!$E$4:$E$33,SMALL(IF(Control!$B$4:$B$33="Sí",ROW(Control!$B$4:$B$33)),7)-3)-SUM(INDEX(Control!$F$4:F$33,SMALL(IF(Control!$B$4:$B$33="Sí",ROW(Control!$B$4:$B$33)),7)-3,0)),"")</f>
        <v>0</v>
      </c>
      <c r="B18" s="46" t="str" cm="1">
        <f t="array" ref="B18">IFERROR(INDEX(Control!$A$4:$A$33,SMALL(IF(Control!$B$4:$B$33="Sí",ROW(Control!$B$4:$B$33)),7)-3)&amp;IF(INDEX(Configuración!$C$10:$C$39,SMALL(IF(Control!$B$4:$B$33="Sí",ROW(Control!$B$4:$B$33)),7)-3)="Sí"," (solo para Enseñanzas Profesionales)",""),"")</f>
        <v>CLAVECÍN</v>
      </c>
      <c r="C18" s="47"/>
      <c r="D18" s="47"/>
      <c r="E18" s="47"/>
      <c r="F18" s="47"/>
      <c r="G18" s="47"/>
      <c r="H18" s="47"/>
      <c r="I18" s="47"/>
      <c r="J18" s="47"/>
      <c r="K18" s="47"/>
      <c r="L18" s="47"/>
    </row>
    <row r="19" spans="1:12" ht="22" customHeight="1" x14ac:dyDescent="0.3">
      <c r="A19" s="33" cm="1">
        <f t="array" ref="A19">IFERROR(INDEX(Control!$C$4:$C$33,SMALL(IF(Control!$B$4:$B$33="Sí",ROW(Control!$B$4:$B$33)),8)-3)-INDEX(Control!$D$4:$D$33,SMALL(IF(Control!$B$4:$B$33="Sí",ROW(Control!$B$4:$B$33)),8)-3)+INDEX(Control!$E$4:$E$33,SMALL(IF(Control!$B$4:$B$33="Sí",ROW(Control!$B$4:$B$33)),8)-3)-SUM(INDEX(Control!$F$4:F$33,SMALL(IF(Control!$B$4:$B$33="Sí",ROW(Control!$B$4:$B$33)),8)-3,0)),"")</f>
        <v>0</v>
      </c>
      <c r="B19" s="48" t="str" cm="1">
        <f t="array" ref="B19">IFERROR(INDEX(Control!$A$4:$A$33,SMALL(IF(Control!$B$4:$B$33="Sí",ROW(Control!$B$4:$B$33)),8)-3)&amp;IF(INDEX(Configuración!$C$10:$C$39,SMALL(IF(Control!$B$4:$B$33="Sí",ROW(Control!$B$4:$B$33)),8)-3)="Sí"," (solo para Enseñanzas Profesionales)",""),"")</f>
        <v>CONTRABAJO</v>
      </c>
      <c r="C19" s="49"/>
      <c r="D19" s="49"/>
      <c r="E19" s="49"/>
      <c r="F19" s="49"/>
      <c r="G19" s="49"/>
      <c r="H19" s="49"/>
      <c r="I19" s="49"/>
      <c r="J19" s="49"/>
      <c r="K19" s="49"/>
      <c r="L19" s="49"/>
    </row>
    <row r="20" spans="1:12" ht="22" customHeight="1" x14ac:dyDescent="0.3">
      <c r="A20" s="32" cm="1">
        <f t="array" ref="A20">IFERROR(INDEX(Control!$C$4:$C$33,SMALL(IF(Control!$B$4:$B$33="Sí",ROW(Control!$B$4:$B$33)),9)-3)-INDEX(Control!$D$4:$D$33,SMALL(IF(Control!$B$4:$B$33="Sí",ROW(Control!$B$4:$B$33)),9)-3)+INDEX(Control!$E$4:$E$33,SMALL(IF(Control!$B$4:$B$33="Sí",ROW(Control!$B$4:$B$33)),9)-3)-SUM(INDEX(Control!$F$4:F$33,SMALL(IF(Control!$B$4:$B$33="Sí",ROW(Control!$B$4:$B$33)),9)-3,0)),"")</f>
        <v>0</v>
      </c>
      <c r="B20" s="46" t="str" cm="1">
        <f t="array" ref="B20">IFERROR(INDEX(Control!$A$4:$A$33,SMALL(IF(Control!$B$4:$B$33="Sí",ROW(Control!$B$4:$B$33)),9)-3)&amp;IF(INDEX(Configuración!$C$10:$C$39,SMALL(IF(Control!$B$4:$B$33="Sí",ROW(Control!$B$4:$B$33)),9)-3)="Sí"," (solo para Enseñanzas Profesionales)",""),"")</f>
        <v>CORO</v>
      </c>
      <c r="C20" s="47"/>
      <c r="D20" s="47"/>
      <c r="E20" s="47"/>
      <c r="F20" s="47"/>
      <c r="G20" s="47"/>
      <c r="H20" s="47"/>
      <c r="I20" s="47"/>
      <c r="J20" s="47"/>
      <c r="K20" s="47"/>
      <c r="L20" s="47"/>
    </row>
    <row r="21" spans="1:12" ht="22" customHeight="1" x14ac:dyDescent="0.3">
      <c r="A21" s="33" cm="1">
        <f t="array" ref="A21">IFERROR(INDEX(Control!$C$4:$C$33,SMALL(IF(Control!$B$4:$B$33="Sí",ROW(Control!$B$4:$B$33)),10)-3)-INDEX(Control!$D$4:$D$33,SMALL(IF(Control!$B$4:$B$33="Sí",ROW(Control!$B$4:$B$33)),10)-3)+INDEX(Control!$E$4:$E$33,SMALL(IF(Control!$B$4:$B$33="Sí",ROW(Control!$B$4:$B$33)),10)-3)-SUM(INDEX(Control!$F$4:F$33,SMALL(IF(Control!$B$4:$B$33="Sí",ROW(Control!$B$4:$B$33)),10)-3,0)),"")</f>
        <v>0</v>
      </c>
      <c r="B21" s="48" t="str" cm="1">
        <f t="array" ref="B21">IFERROR(INDEX(Control!$A$4:$A$33,SMALL(IF(Control!$B$4:$B$33="Sí",ROW(Control!$B$4:$B$33)),10)-3)&amp;IF(INDEX(Configuración!$C$10:$C$39,SMALL(IF(Control!$B$4:$B$33="Sí",ROW(Control!$B$4:$B$33)),10)-3)="Sí"," (solo para Enseñanzas Profesionales)",""),"")</f>
        <v>DULZAINA</v>
      </c>
      <c r="C21" s="49"/>
      <c r="D21" s="49"/>
      <c r="E21" s="49"/>
      <c r="F21" s="49"/>
      <c r="G21" s="49"/>
      <c r="H21" s="49"/>
      <c r="I21" s="49"/>
      <c r="J21" s="49"/>
      <c r="K21" s="49"/>
      <c r="L21" s="49"/>
    </row>
    <row r="22" spans="1:12" ht="22" customHeight="1" x14ac:dyDescent="0.3">
      <c r="A22" s="32" cm="1">
        <f t="array" ref="A22">IFERROR(INDEX(Control!$C$4:$C$33,SMALL(IF(Control!$B$4:$B$33="Sí",ROW(Control!$B$4:$B$33)),11)-3)-INDEX(Control!$D$4:$D$33,SMALL(IF(Control!$B$4:$B$33="Sí",ROW(Control!$B$4:$B$33)),11)-3)+INDEX(Control!$E$4:$E$33,SMALL(IF(Control!$B$4:$B$33="Sí",ROW(Control!$B$4:$B$33)),11)-3)-SUM(INDEX(Control!$F$4:F$33,SMALL(IF(Control!$B$4:$B$33="Sí",ROW(Control!$B$4:$B$33)),11)-3,0)),"")</f>
        <v>0</v>
      </c>
      <c r="B22" s="46" t="str" cm="1">
        <f t="array" ref="B22">IFERROR(INDEX(Control!$A$4:$A$33,SMALL(IF(Control!$B$4:$B$33="Sí",ROW(Control!$B$4:$B$33)),11)-3)&amp;IF(INDEX(Configuración!$C$10:$C$39,SMALL(IF(Control!$B$4:$B$33="Sí",ROW(Control!$B$4:$B$33)),11)-3)="Sí"," (solo para Enseñanzas Profesionales)",""),"")</f>
        <v>FAGOT</v>
      </c>
      <c r="C22" s="47"/>
      <c r="D22" s="47"/>
      <c r="E22" s="47"/>
      <c r="F22" s="47"/>
      <c r="G22" s="47"/>
      <c r="H22" s="47"/>
      <c r="I22" s="47"/>
      <c r="J22" s="47"/>
      <c r="K22" s="47"/>
      <c r="L22" s="47"/>
    </row>
    <row r="23" spans="1:12" ht="22" customHeight="1" x14ac:dyDescent="0.3">
      <c r="A23" s="33" cm="1">
        <f t="array" ref="A23">IFERROR(INDEX(Control!$C$4:$C$33,SMALL(IF(Control!$B$4:$B$33="Sí",ROW(Control!$B$4:$B$33)),12)-3)-INDEX(Control!$D$4:$D$33,SMALL(IF(Control!$B$4:$B$33="Sí",ROW(Control!$B$4:$B$33)),12)-3)+INDEX(Control!$E$4:$E$33,SMALL(IF(Control!$B$4:$B$33="Sí",ROW(Control!$B$4:$B$33)),12)-3)-SUM(INDEX(Control!$F$4:F$33,SMALL(IF(Control!$B$4:$B$33="Sí",ROW(Control!$B$4:$B$33)),12)-3,0)),"")</f>
        <v>0</v>
      </c>
      <c r="B23" s="48" t="str" cm="1">
        <f t="array" ref="B23">IFERROR(INDEX(Control!$A$4:$A$33,SMALL(IF(Control!$B$4:$B$33="Sí",ROW(Control!$B$4:$B$33)),12)-3)&amp;IF(INDEX(Configuración!$C$10:$C$39,SMALL(IF(Control!$B$4:$B$33="Sí",ROW(Control!$B$4:$B$33)),12)-3)="Sí"," (solo para Enseñanzas Profesionales)",""),"")</f>
        <v>FLAUTA</v>
      </c>
      <c r="C23" s="49"/>
      <c r="D23" s="49"/>
      <c r="E23" s="49"/>
      <c r="F23" s="49"/>
      <c r="G23" s="49"/>
      <c r="H23" s="49"/>
      <c r="I23" s="49"/>
      <c r="J23" s="49"/>
      <c r="K23" s="49"/>
      <c r="L23" s="49"/>
    </row>
    <row r="24" spans="1:12" ht="22" customHeight="1" x14ac:dyDescent="0.3">
      <c r="A24" s="32" cm="1">
        <f t="array" ref="A24">IFERROR(INDEX(Control!$C$4:$C$33,SMALL(IF(Control!$B$4:$B$33="Sí",ROW(Control!$B$4:$B$33)),13)-3)-INDEX(Control!$D$4:$D$33,SMALL(IF(Control!$B$4:$B$33="Sí",ROW(Control!$B$4:$B$33)),13)-3)+INDEX(Control!$E$4:$E$33,SMALL(IF(Control!$B$4:$B$33="Sí",ROW(Control!$B$4:$B$33)),13)-3)-SUM(INDEX(Control!$F$4:F$33,SMALL(IF(Control!$B$4:$B$33="Sí",ROW(Control!$B$4:$B$33)),13)-3,0)),"")</f>
        <v>0</v>
      </c>
      <c r="B24" s="46" t="str" cm="1">
        <f t="array" ref="B24">IFERROR(INDEX(Control!$A$4:$A$33,SMALL(IF(Control!$B$4:$B$33="Sí",ROW(Control!$B$4:$B$33)),13)-3)&amp;IF(INDEX(Configuración!$C$10:$C$39,SMALL(IF(Control!$B$4:$B$33="Sí",ROW(Control!$B$4:$B$33)),13)-3)="Sí"," (solo para Enseñanzas Profesionales)",""),"")</f>
        <v>FLAUTA DE PICO</v>
      </c>
      <c r="C24" s="47"/>
      <c r="D24" s="47"/>
      <c r="E24" s="47"/>
      <c r="F24" s="47"/>
      <c r="G24" s="47"/>
      <c r="H24" s="47"/>
      <c r="I24" s="47"/>
      <c r="J24" s="47"/>
      <c r="K24" s="47"/>
      <c r="L24" s="47"/>
    </row>
    <row r="25" spans="1:12" ht="22" customHeight="1" x14ac:dyDescent="0.3">
      <c r="A25" s="33" cm="1">
        <f t="array" ref="A25">IFERROR(INDEX(Control!$C$4:$C$33,SMALL(IF(Control!$B$4:$B$33="Sí",ROW(Control!$B$4:$B$33)),14)-3)-INDEX(Control!$D$4:$D$33,SMALL(IF(Control!$B$4:$B$33="Sí",ROW(Control!$B$4:$B$33)),14)-3)+INDEX(Control!$E$4:$E$33,SMALL(IF(Control!$B$4:$B$33="Sí",ROW(Control!$B$4:$B$33)),14)-3)-SUM(INDEX(Control!$F$4:F$33,SMALL(IF(Control!$B$4:$B$33="Sí",ROW(Control!$B$4:$B$33)),14)-3,0)),"")</f>
        <v>0</v>
      </c>
      <c r="B25" s="48" t="str" cm="1">
        <f t="array" ref="B25">IFERROR(INDEX(Control!$A$4:$A$33,SMALL(IF(Control!$B$4:$B$33="Sí",ROW(Control!$B$4:$B$33)),14)-3)&amp;IF(INDEX(Configuración!$C$10:$C$39,SMALL(IF(Control!$B$4:$B$33="Sí",ROW(Control!$B$4:$B$33)),14)-3)="Sí"," (solo para Enseñanzas Profesionales)",""),"")</f>
        <v>GUITARRA</v>
      </c>
      <c r="C25" s="49"/>
      <c r="D25" s="49"/>
      <c r="E25" s="49"/>
      <c r="F25" s="49"/>
      <c r="G25" s="49"/>
      <c r="H25" s="49"/>
      <c r="I25" s="49"/>
      <c r="J25" s="49"/>
      <c r="K25" s="49"/>
      <c r="L25" s="49"/>
    </row>
    <row r="26" spans="1:12" ht="22" customHeight="1" x14ac:dyDescent="0.3">
      <c r="A26" s="32" cm="1">
        <f t="array" ref="A26">IFERROR(INDEX(Control!$C$4:$C$33,SMALL(IF(Control!$B$4:$B$33="Sí",ROW(Control!$B$4:$B$33)),15)-3)-INDEX(Control!$D$4:$D$33,SMALL(IF(Control!$B$4:$B$33="Sí",ROW(Control!$B$4:$B$33)),15)-3)+INDEX(Control!$E$4:$E$33,SMALL(IF(Control!$B$4:$B$33="Sí",ROW(Control!$B$4:$B$33)),15)-3)-SUM(INDEX(Control!$F$4:F$33,SMALL(IF(Control!$B$4:$B$33="Sí",ROW(Control!$B$4:$B$33)),15)-3,0)),"")</f>
        <v>0</v>
      </c>
      <c r="B26" s="46" t="str" cm="1">
        <f t="array" ref="B26">IFERROR(INDEX(Control!$A$4:$A$33,SMALL(IF(Control!$B$4:$B$33="Sí",ROW(Control!$B$4:$B$33)),15)-3)&amp;IF(INDEX(Configuración!$C$10:$C$39,SMALL(IF(Control!$B$4:$B$33="Sí",ROW(Control!$B$4:$B$33)),15)-3)="Sí"," (solo para Enseñanzas Profesionales)",""),"")</f>
        <v>GUITARRA ELÉCTRICA</v>
      </c>
      <c r="C26" s="47"/>
      <c r="D26" s="47"/>
      <c r="E26" s="47"/>
      <c r="F26" s="47"/>
      <c r="G26" s="47"/>
      <c r="H26" s="47"/>
      <c r="I26" s="47"/>
      <c r="J26" s="47"/>
      <c r="K26" s="47"/>
      <c r="L26" s="47"/>
    </row>
    <row r="27" spans="1:12" ht="22" customHeight="1" x14ac:dyDescent="0.3">
      <c r="A27" s="33" cm="1">
        <f t="array" ref="A27">IFERROR(INDEX(Control!$C$4:$C$33,SMALL(IF(Control!$B$4:$B$33="Sí",ROW(Control!$B$4:$B$33)),16)-3)-INDEX(Control!$D$4:$D$33,SMALL(IF(Control!$B$4:$B$33="Sí",ROW(Control!$B$4:$B$33)),16)-3)+INDEX(Control!$E$4:$E$33,SMALL(IF(Control!$B$4:$B$33="Sí",ROW(Control!$B$4:$B$33)),16)-3)-SUM(INDEX(Control!$F$4:F$33,SMALL(IF(Control!$B$4:$B$33="Sí",ROW(Control!$B$4:$B$33)),16)-3,0)),"")</f>
        <v>0</v>
      </c>
      <c r="B27" s="48" t="str" cm="1">
        <f t="array" ref="B27">IFERROR(INDEX(Control!$A$4:$A$33,SMALL(IF(Control!$B$4:$B$33="Sí",ROW(Control!$B$4:$B$33)),16)-3)&amp;IF(INDEX(Configuración!$C$10:$C$39,SMALL(IF(Control!$B$4:$B$33="Sí",ROW(Control!$B$4:$B$33)),16)-3)="Sí"," (solo para Enseñanzas Profesionales)",""),"")</f>
        <v>INSTRUMENTOS DE CUERDA PULSADA DEL RENACIMIENTO Y BARROCO</v>
      </c>
      <c r="C27" s="49"/>
      <c r="D27" s="49"/>
      <c r="E27" s="49"/>
      <c r="F27" s="49"/>
      <c r="G27" s="49"/>
      <c r="H27" s="49"/>
      <c r="I27" s="49"/>
      <c r="J27" s="49"/>
      <c r="K27" s="49"/>
      <c r="L27" s="49"/>
    </row>
    <row r="28" spans="1:12" ht="22" customHeight="1" x14ac:dyDescent="0.3">
      <c r="A28" s="32" cm="1">
        <f t="array" ref="A28">IFERROR(INDEX(Control!$C$4:$C$33,SMALL(IF(Control!$B$4:$B$33="Sí",ROW(Control!$B$4:$B$33)),17)-3)-INDEX(Control!$D$4:$D$33,SMALL(IF(Control!$B$4:$B$33="Sí",ROW(Control!$B$4:$B$33)),17)-3)+INDEX(Control!$E$4:$E$33,SMALL(IF(Control!$B$4:$B$33="Sí",ROW(Control!$B$4:$B$33)),17)-3)-SUM(INDEX(Control!$F$4:F$33,SMALL(IF(Control!$B$4:$B$33="Sí",ROW(Control!$B$4:$B$33)),17)-3,0)),"")</f>
        <v>0</v>
      </c>
      <c r="B28" s="46" t="str" cm="1">
        <f t="array" ref="B28">IFERROR(INDEX(Control!$A$4:$A$33,SMALL(IF(Control!$B$4:$B$33="Sí",ROW(Control!$B$4:$B$33)),17)-3)&amp;IF(INDEX(Configuración!$C$10:$C$39,SMALL(IF(Control!$B$4:$B$33="Sí",ROW(Control!$B$4:$B$33)),17)-3)="Sí"," (solo para Enseñanzas Profesionales)",""),"")</f>
        <v>INSTRUMENTOS DE PLECTRO</v>
      </c>
      <c r="C28" s="47"/>
      <c r="D28" s="47"/>
      <c r="E28" s="47"/>
      <c r="F28" s="47"/>
      <c r="G28" s="47"/>
      <c r="H28" s="47"/>
      <c r="I28" s="47"/>
      <c r="J28" s="47"/>
      <c r="K28" s="47"/>
      <c r="L28" s="47"/>
    </row>
    <row r="29" spans="1:12" ht="22" customHeight="1" x14ac:dyDescent="0.3">
      <c r="A29" s="33" cm="1">
        <f t="array" ref="A29">IFERROR(INDEX(Control!$C$4:$C$33,SMALL(IF(Control!$B$4:$B$33="Sí",ROW(Control!$B$4:$B$33)),18)-3)-INDEX(Control!$D$4:$D$33,SMALL(IF(Control!$B$4:$B$33="Sí",ROW(Control!$B$4:$B$33)),18)-3)+INDEX(Control!$E$4:$E$33,SMALL(IF(Control!$B$4:$B$33="Sí",ROW(Control!$B$4:$B$33)),18)-3)-SUM(INDEX(Control!$F$4:F$33,SMALL(IF(Control!$B$4:$B$33="Sí",ROW(Control!$B$4:$B$33)),18)-3,0)),"")</f>
        <v>0</v>
      </c>
      <c r="B29" s="48" t="str" cm="1">
        <f t="array" ref="B29">IFERROR(INDEX(Control!$A$4:$A$33,SMALL(IF(Control!$B$4:$B$33="Sí",ROW(Control!$B$4:$B$33)),18)-3)&amp;IF(INDEX(Configuración!$C$10:$C$39,SMALL(IF(Control!$B$4:$B$33="Sí",ROW(Control!$B$4:$B$33)),18)-3)="Sí"," (solo para Enseñanzas Profesionales)",""),"")</f>
        <v>OBOE</v>
      </c>
      <c r="C29" s="49"/>
      <c r="D29" s="49"/>
      <c r="E29" s="49"/>
      <c r="F29" s="49"/>
      <c r="G29" s="49"/>
      <c r="H29" s="49"/>
      <c r="I29" s="49"/>
      <c r="J29" s="49"/>
      <c r="K29" s="49"/>
      <c r="L29" s="49"/>
    </row>
    <row r="30" spans="1:12" ht="22" customHeight="1" x14ac:dyDescent="0.3">
      <c r="A30" s="32" cm="1">
        <f t="array" ref="A30">IFERROR(INDEX(Control!$C$4:$C$33,SMALL(IF(Control!$B$4:$B$33="Sí",ROW(Control!$B$4:$B$33)),19)-3)-INDEX(Control!$D$4:$D$33,SMALL(IF(Control!$B$4:$B$33="Sí",ROW(Control!$B$4:$B$33)),19)-3)+INDEX(Control!$E$4:$E$33,SMALL(IF(Control!$B$4:$B$33="Sí",ROW(Control!$B$4:$B$33)),19)-3)-SUM(INDEX(Control!$F$4:F$33,SMALL(IF(Control!$B$4:$B$33="Sí",ROW(Control!$B$4:$B$33)),19)-3,0)),"")</f>
        <v>0</v>
      </c>
      <c r="B30" s="46" t="str" cm="1">
        <f t="array" ref="B30">IFERROR(INDEX(Control!$A$4:$A$33,SMALL(IF(Control!$B$4:$B$33="Sí",ROW(Control!$B$4:$B$33)),19)-3)&amp;IF(INDEX(Configuración!$C$10:$C$39,SMALL(IF(Control!$B$4:$B$33="Sí",ROW(Control!$B$4:$B$33)),19)-3)="Sí"," (solo para Enseñanzas Profesionales)",""),"")</f>
        <v>ÓRGANO</v>
      </c>
      <c r="C30" s="47"/>
      <c r="D30" s="47"/>
      <c r="E30" s="47"/>
      <c r="F30" s="47"/>
      <c r="G30" s="47"/>
      <c r="H30" s="47"/>
      <c r="I30" s="47"/>
      <c r="J30" s="47"/>
      <c r="K30" s="47"/>
      <c r="L30" s="47"/>
    </row>
    <row r="31" spans="1:12" ht="22" customHeight="1" x14ac:dyDescent="0.3">
      <c r="A31" s="33" cm="1">
        <f t="array" ref="A31">IFERROR(INDEX(Control!$C$4:$C$33,SMALL(IF(Control!$B$4:$B$33="Sí",ROW(Control!$B$4:$B$33)),20)-3)-INDEX(Control!$D$4:$D$33,SMALL(IF(Control!$B$4:$B$33="Sí",ROW(Control!$B$4:$B$33)),20)-3)+INDEX(Control!$E$4:$E$33,SMALL(IF(Control!$B$4:$B$33="Sí",ROW(Control!$B$4:$B$33)),20)-3)-SUM(INDEX(Control!$F$4:F$33,SMALL(IF(Control!$B$4:$B$33="Sí",ROW(Control!$B$4:$B$33)),20)-3,0)),"")</f>
        <v>0</v>
      </c>
      <c r="B31" s="48" t="str" cm="1">
        <f t="array" ref="B31">IFERROR(INDEX(Control!$A$4:$A$33,SMALL(IF(Control!$B$4:$B$33="Sí",ROW(Control!$B$4:$B$33)),20)-3)&amp;IF(INDEX(Configuración!$C$10:$C$39,SMALL(IF(Control!$B$4:$B$33="Sí",ROW(Control!$B$4:$B$33)),20)-3)="Sí"," (solo para Enseñanzas Profesionales)",""),"")</f>
        <v>PERCUSIÓN</v>
      </c>
      <c r="C31" s="49"/>
      <c r="D31" s="49"/>
      <c r="E31" s="49"/>
      <c r="F31" s="49"/>
      <c r="G31" s="49"/>
      <c r="H31" s="49"/>
      <c r="I31" s="49"/>
      <c r="J31" s="49"/>
      <c r="K31" s="49"/>
      <c r="L31" s="49"/>
    </row>
    <row r="32" spans="1:12" ht="22" customHeight="1" x14ac:dyDescent="0.3">
      <c r="A32" s="32" cm="1">
        <f t="array" ref="A32">IFERROR(INDEX(Control!$C$4:$C$33,SMALL(IF(Control!$B$4:$B$33="Sí",ROW(Control!$B$4:$B$33)),21)-3)-INDEX(Control!$D$4:$D$33,SMALL(IF(Control!$B$4:$B$33="Sí",ROW(Control!$B$4:$B$33)),21)-3)+INDEX(Control!$E$4:$E$33,SMALL(IF(Control!$B$4:$B$33="Sí",ROW(Control!$B$4:$B$33)),21)-3)-SUM(INDEX(Control!$F$4:F$33,SMALL(IF(Control!$B$4:$B$33="Sí",ROW(Control!$B$4:$B$33)),21)-3,0)),"")</f>
        <v>0</v>
      </c>
      <c r="B32" s="46" t="str" cm="1">
        <f t="array" ref="B32">IFERROR(INDEX(Control!$A$4:$A$33,SMALL(IF(Control!$B$4:$B$33="Sí",ROW(Control!$B$4:$B$33)),21)-3)&amp;IF(INDEX(Configuración!$C$10:$C$39,SMALL(IF(Control!$B$4:$B$33="Sí",ROW(Control!$B$4:$B$33)),21)-3)="Sí"," (solo para Enseñanzas Profesionales)",""),"")</f>
        <v>PIANO</v>
      </c>
      <c r="C32" s="47"/>
      <c r="D32" s="47"/>
      <c r="E32" s="47"/>
      <c r="F32" s="47"/>
      <c r="G32" s="47"/>
      <c r="H32" s="47"/>
      <c r="I32" s="47"/>
      <c r="J32" s="47"/>
      <c r="K32" s="47"/>
      <c r="L32" s="47"/>
    </row>
    <row r="33" spans="1:12" ht="22" customHeight="1" x14ac:dyDescent="0.3">
      <c r="A33" s="33" cm="1">
        <f t="array" ref="A33">IFERROR(INDEX(Control!$C$4:$C$33,SMALL(IF(Control!$B$4:$B$33="Sí",ROW(Control!$B$4:$B$33)),22)-3)-INDEX(Control!$D$4:$D$33,SMALL(IF(Control!$B$4:$B$33="Sí",ROW(Control!$B$4:$B$33)),22)-3)+INDEX(Control!$E$4:$E$33,SMALL(IF(Control!$B$4:$B$33="Sí",ROW(Control!$B$4:$B$33)),22)-3)-SUM(INDEX(Control!$F$4:F$33,SMALL(IF(Control!$B$4:$B$33="Sí",ROW(Control!$B$4:$B$33)),22)-3,0)),"")</f>
        <v>0</v>
      </c>
      <c r="B33" s="48" t="str" cm="1">
        <f t="array" ref="B33">IFERROR(INDEX(Control!$A$4:$A$33,SMALL(IF(Control!$B$4:$B$33="Sí",ROW(Control!$B$4:$B$33)),22)-3)&amp;IF(INDEX(Configuración!$C$10:$C$39,SMALL(IF(Control!$B$4:$B$33="Sí",ROW(Control!$B$4:$B$33)),22)-3)="Sí"," (solo para Enseñanzas Profesionales)",""),"")</f>
        <v>SAXOFÓN</v>
      </c>
      <c r="C33" s="49"/>
      <c r="D33" s="49"/>
      <c r="E33" s="49"/>
      <c r="F33" s="49"/>
      <c r="G33" s="49"/>
      <c r="H33" s="49"/>
      <c r="I33" s="49"/>
      <c r="J33" s="49"/>
      <c r="K33" s="49"/>
      <c r="L33" s="49"/>
    </row>
    <row r="34" spans="1:12" ht="22" customHeight="1" x14ac:dyDescent="0.3">
      <c r="A34" s="32" cm="1">
        <f t="array" ref="A34">IFERROR(INDEX(Control!$C$4:$C$33,SMALL(IF(Control!$B$4:$B$33="Sí",ROW(Control!$B$4:$B$33)),23)-3)-INDEX(Control!$D$4:$D$33,SMALL(IF(Control!$B$4:$B$33="Sí",ROW(Control!$B$4:$B$33)),23)-3)+INDEX(Control!$E$4:$E$33,SMALL(IF(Control!$B$4:$B$33="Sí",ROW(Control!$B$4:$B$33)),23)-3)-SUM(INDEX(Control!$F$4:F$33,SMALL(IF(Control!$B$4:$B$33="Sí",ROW(Control!$B$4:$B$33)),23)-3,0)),"")</f>
        <v>0</v>
      </c>
      <c r="B34" s="46" t="str" cm="1">
        <f t="array" ref="B34">IFERROR(INDEX(Control!$A$4:$A$33,SMALL(IF(Control!$B$4:$B$33="Sí",ROW(Control!$B$4:$B$33)),23)-3)&amp;IF(INDEX(Configuración!$C$10:$C$39,SMALL(IF(Control!$B$4:$B$33="Sí",ROW(Control!$B$4:$B$33)),23)-3)="Sí"," (solo para Enseñanzas Profesionales)",""),"")</f>
        <v>TROMBÓN</v>
      </c>
      <c r="C34" s="47"/>
      <c r="D34" s="47"/>
      <c r="E34" s="47"/>
      <c r="F34" s="47"/>
      <c r="G34" s="47"/>
      <c r="H34" s="47"/>
      <c r="I34" s="47"/>
      <c r="J34" s="47"/>
      <c r="K34" s="47"/>
      <c r="L34" s="47"/>
    </row>
    <row r="35" spans="1:12" ht="22" customHeight="1" x14ac:dyDescent="0.3">
      <c r="A35" s="33" cm="1">
        <f t="array" ref="A35">IFERROR(INDEX(Control!$C$4:$C$33,SMALL(IF(Control!$B$4:$B$33="Sí",ROW(Control!$B$4:$B$33)),24)-3)-INDEX(Control!$D$4:$D$33,SMALL(IF(Control!$B$4:$B$33="Sí",ROW(Control!$B$4:$B$33)),24)-3)+INDEX(Control!$E$4:$E$33,SMALL(IF(Control!$B$4:$B$33="Sí",ROW(Control!$B$4:$B$33)),24)-3)-SUM(INDEX(Control!$F$4:F$33,SMALL(IF(Control!$B$4:$B$33="Sí",ROW(Control!$B$4:$B$33)),24)-3,0)),"")</f>
        <v>0</v>
      </c>
      <c r="B35" s="48" t="str" cm="1">
        <f t="array" ref="B35">IFERROR(INDEX(Control!$A$4:$A$33,SMALL(IF(Control!$B$4:$B$33="Sí",ROW(Control!$B$4:$B$33)),24)-3)&amp;IF(INDEX(Configuración!$C$10:$C$39,SMALL(IF(Control!$B$4:$B$33="Sí",ROW(Control!$B$4:$B$33)),24)-3)="Sí"," (solo para Enseñanzas Profesionales)",""),"")</f>
        <v>TROMPA</v>
      </c>
      <c r="C35" s="49"/>
      <c r="D35" s="49"/>
      <c r="E35" s="49"/>
      <c r="F35" s="49"/>
      <c r="G35" s="49"/>
      <c r="H35" s="49"/>
      <c r="I35" s="49"/>
      <c r="J35" s="49"/>
      <c r="K35" s="49"/>
      <c r="L35" s="49"/>
    </row>
    <row r="36" spans="1:12" ht="22" customHeight="1" x14ac:dyDescent="0.3">
      <c r="A36" s="32" cm="1">
        <f t="array" ref="A36">IFERROR(INDEX(Control!$C$4:$C$33,SMALL(IF(Control!$B$4:$B$33="Sí",ROW(Control!$B$4:$B$33)),25)-3)-INDEX(Control!$D$4:$D$33,SMALL(IF(Control!$B$4:$B$33="Sí",ROW(Control!$B$4:$B$33)),25)-3)+INDEX(Control!$E$4:$E$33,SMALL(IF(Control!$B$4:$B$33="Sí",ROW(Control!$B$4:$B$33)),25)-3)-SUM(INDEX(Control!$F$4:F$33,SMALL(IF(Control!$B$4:$B$33="Sí",ROW(Control!$B$4:$B$33)),25)-3,0)),"")</f>
        <v>0</v>
      </c>
      <c r="B36" s="46" t="str" cm="1">
        <f t="array" ref="B36">IFERROR(INDEX(Control!$A$4:$A$33,SMALL(IF(Control!$B$4:$B$33="Sí",ROW(Control!$B$4:$B$33)),25)-3)&amp;IF(INDEX(Configuración!$C$10:$C$39,SMALL(IF(Control!$B$4:$B$33="Sí",ROW(Control!$B$4:$B$33)),25)-3)="Sí"," (solo para Enseñanzas Profesionales)",""),"")</f>
        <v>TROMPETA</v>
      </c>
      <c r="C36" s="47"/>
      <c r="D36" s="47"/>
      <c r="E36" s="47"/>
      <c r="F36" s="47"/>
      <c r="G36" s="47"/>
      <c r="H36" s="47"/>
      <c r="I36" s="47"/>
      <c r="J36" s="47"/>
      <c r="K36" s="47"/>
      <c r="L36" s="47"/>
    </row>
    <row r="37" spans="1:12" ht="22" customHeight="1" x14ac:dyDescent="0.3">
      <c r="A37" s="33" cm="1">
        <f t="array" ref="A37">IFERROR(INDEX(Control!$C$4:$C$33,SMALL(IF(Control!$B$4:$B$33="Sí",ROW(Control!$B$4:$B$33)),26)-3)-INDEX(Control!$D$4:$D$33,SMALL(IF(Control!$B$4:$B$33="Sí",ROW(Control!$B$4:$B$33)),26)-3)+INDEX(Control!$E$4:$E$33,SMALL(IF(Control!$B$4:$B$33="Sí",ROW(Control!$B$4:$B$33)),26)-3)-SUM(INDEX(Control!$F$4:F$33,SMALL(IF(Control!$B$4:$B$33="Sí",ROW(Control!$B$4:$B$33)),26)-3,0)),"")</f>
        <v>0</v>
      </c>
      <c r="B37" s="48" t="str" cm="1">
        <f t="array" ref="B37">IFERROR(INDEX(Control!$A$4:$A$33,SMALL(IF(Control!$B$4:$B$33="Sí",ROW(Control!$B$4:$B$33)),26)-3)&amp;IF(INDEX(Configuración!$C$10:$C$39,SMALL(IF(Control!$B$4:$B$33="Sí",ROW(Control!$B$4:$B$33)),26)-3)="Sí"," (solo para Enseñanzas Profesionales)",""),"")</f>
        <v>TUBA</v>
      </c>
      <c r="C37" s="49"/>
      <c r="D37" s="49"/>
      <c r="E37" s="49"/>
      <c r="F37" s="49"/>
      <c r="G37" s="49"/>
      <c r="H37" s="49"/>
      <c r="I37" s="49"/>
      <c r="J37" s="49"/>
      <c r="K37" s="49"/>
      <c r="L37" s="49"/>
    </row>
    <row r="38" spans="1:12" ht="22" customHeight="1" x14ac:dyDescent="0.3">
      <c r="A38" s="32" cm="1">
        <f t="array" ref="A38">IFERROR(INDEX(Control!$C$4:$C$33,SMALL(IF(Control!$B$4:$B$33="Sí",ROW(Control!$B$4:$B$33)),27)-3)-INDEX(Control!$D$4:$D$33,SMALL(IF(Control!$B$4:$B$33="Sí",ROW(Control!$B$4:$B$33)),27)-3)+INDEX(Control!$E$4:$E$33,SMALL(IF(Control!$B$4:$B$33="Sí",ROW(Control!$B$4:$B$33)),27)-3)-SUM(INDEX(Control!$F$4:F$33,SMALL(IF(Control!$B$4:$B$33="Sí",ROW(Control!$B$4:$B$33)),27)-3,0)),"")</f>
        <v>0</v>
      </c>
      <c r="B38" s="46" t="str" cm="1">
        <f t="array" ref="B38">IFERROR(INDEX(Control!$A$4:$A$33,SMALL(IF(Control!$B$4:$B$33="Sí",ROW(Control!$B$4:$B$33)),27)-3)&amp;IF(INDEX(Configuración!$C$10:$C$39,SMALL(IF(Control!$B$4:$B$33="Sí",ROW(Control!$B$4:$B$33)),27)-3)="Sí"," (solo para Enseñanzas Profesionales)",""),"")</f>
        <v>VIOLA</v>
      </c>
      <c r="C38" s="47"/>
      <c r="D38" s="47"/>
      <c r="E38" s="47"/>
      <c r="F38" s="47"/>
      <c r="G38" s="47"/>
      <c r="H38" s="47"/>
      <c r="I38" s="47"/>
      <c r="J38" s="47"/>
      <c r="K38" s="47"/>
      <c r="L38" s="47"/>
    </row>
    <row r="39" spans="1:12" ht="22" customHeight="1" x14ac:dyDescent="0.3">
      <c r="A39" s="33" cm="1">
        <f t="array" ref="A39">IFERROR(INDEX(Control!$C$4:$C$33,SMALL(IF(Control!$B$4:$B$33="Sí",ROW(Control!$B$4:$B$33)),28)-3)-INDEX(Control!$D$4:$D$33,SMALL(IF(Control!$B$4:$B$33="Sí",ROW(Control!$B$4:$B$33)),28)-3)+INDEX(Control!$E$4:$E$33,SMALL(IF(Control!$B$4:$B$33="Sí",ROW(Control!$B$4:$B$33)),28)-3)-SUM(INDEX(Control!$F$4:F$33,SMALL(IF(Control!$B$4:$B$33="Sí",ROW(Control!$B$4:$B$33)),28)-3,0)),"")</f>
        <v>0</v>
      </c>
      <c r="B39" s="48" t="str" cm="1">
        <f t="array" ref="B39">IFERROR(INDEX(Control!$A$4:$A$33,SMALL(IF(Control!$B$4:$B$33="Sí",ROW(Control!$B$4:$B$33)),28)-3)&amp;IF(INDEX(Configuración!$C$10:$C$39,SMALL(IF(Control!$B$4:$B$33="Sí",ROW(Control!$B$4:$B$33)),28)-3)="Sí"," (solo para Enseñanzas Profesionales)",""),"")</f>
        <v>VIOLA DA GAMBA</v>
      </c>
      <c r="C39" s="49"/>
      <c r="D39" s="49"/>
      <c r="E39" s="49"/>
      <c r="F39" s="49"/>
      <c r="G39" s="49"/>
      <c r="H39" s="49"/>
      <c r="I39" s="49"/>
      <c r="J39" s="49"/>
      <c r="K39" s="49"/>
      <c r="L39" s="49"/>
    </row>
    <row r="40" spans="1:12" ht="22" customHeight="1" x14ac:dyDescent="0.3">
      <c r="A40" s="32" cm="1">
        <f t="array" ref="A40">IFERROR(INDEX(Control!$C$4:$C$33,SMALL(IF(Control!$B$4:$B$33="Sí",ROW(Control!$B$4:$B$33)),29)-3)-INDEX(Control!$D$4:$D$33,SMALL(IF(Control!$B$4:$B$33="Sí",ROW(Control!$B$4:$B$33)),29)-3)+INDEX(Control!$E$4:$E$33,SMALL(IF(Control!$B$4:$B$33="Sí",ROW(Control!$B$4:$B$33)),29)-3)-SUM(INDEX(Control!$F$4:F$33,SMALL(IF(Control!$B$4:$B$33="Sí",ROW(Control!$B$4:$B$33)),29)-3,0)),"")</f>
        <v>0</v>
      </c>
      <c r="B40" s="46" t="str" cm="1">
        <f t="array" ref="B40">IFERROR(INDEX(Control!$A$4:$A$33,SMALL(IF(Control!$B$4:$B$33="Sí",ROW(Control!$B$4:$B$33)),29)-3)&amp;IF(INDEX(Configuración!$C$10:$C$39,SMALL(IF(Control!$B$4:$B$33="Sí",ROW(Control!$B$4:$B$33)),29)-3)="Sí"," (solo para Enseñanzas Profesionales)",""),"")</f>
        <v>VIOLÍN</v>
      </c>
      <c r="C40" s="47"/>
      <c r="D40" s="47"/>
      <c r="E40" s="47"/>
      <c r="F40" s="47"/>
      <c r="G40" s="47"/>
      <c r="H40" s="47"/>
      <c r="I40" s="47"/>
      <c r="J40" s="47"/>
      <c r="K40" s="47"/>
      <c r="L40" s="47"/>
    </row>
    <row r="41" spans="1:12" ht="22" customHeight="1" thickBot="1" x14ac:dyDescent="0.35">
      <c r="A41" s="43" cm="1">
        <f t="array" ref="A41">IFERROR(INDEX(Control!$C$4:$C$33,SMALL(IF(Control!$B$4:$B$33="Sí",ROW(Control!$B$4:$B$33)),30)-3)-INDEX(Control!$D$4:$D$33,SMALL(IF(Control!$B$4:$B$33="Sí",ROW(Control!$B$4:$B$33)),30)-3)+INDEX(Control!$E$4:$E$33,SMALL(IF(Control!$B$4:$B$33="Sí",ROW(Control!$B$4:$B$33)),30)-3)-SUM(INDEX(Control!$F$4:F$33,SMALL(IF(Control!$B$4:$B$33="Sí",ROW(Control!$B$4:$B$33)),30)-3,0)),"")</f>
        <v>0</v>
      </c>
      <c r="B41" s="62" t="str" cm="1">
        <f t="array" ref="B41">IFERROR(INDEX(Control!$A$4:$A$33,SMALL(IF(Control!$B$4:$B$33="Sí",ROW(Control!$B$4:$B$33)),30)-3)&amp;IF(INDEX(Configuración!$C$10:$C$39,SMALL(IF(Control!$B$4:$B$33="Sí",ROW(Control!$B$4:$B$33)),30)-3)="Sí"," (solo para Enseñanzas Profesionales)",""),"")</f>
        <v>VIOLONCHELO</v>
      </c>
      <c r="C41" s="63"/>
      <c r="D41" s="63"/>
      <c r="E41" s="63"/>
      <c r="F41" s="63"/>
      <c r="G41" s="63"/>
      <c r="H41" s="63"/>
      <c r="I41" s="63"/>
      <c r="J41" s="63"/>
      <c r="K41" s="63"/>
      <c r="L41" s="63"/>
    </row>
    <row r="42" spans="1:12" ht="30" customHeight="1" thickTop="1" x14ac:dyDescent="0.3">
      <c r="A42" s="44">
        <f>SUM(A12:A41)</f>
        <v>0</v>
      </c>
      <c r="B42" s="45" t="s">
        <v>189</v>
      </c>
      <c r="C42" s="45"/>
      <c r="D42" s="45"/>
      <c r="E42" s="45"/>
      <c r="F42" s="45"/>
      <c r="G42" s="45"/>
      <c r="H42" s="45"/>
      <c r="I42" s="45"/>
      <c r="J42" s="45"/>
      <c r="K42" s="45"/>
      <c r="L42" s="45"/>
    </row>
    <row r="43" spans="1:12" ht="20" customHeight="1" x14ac:dyDescent="0.2">
      <c r="A43" s="60" t="s">
        <v>114</v>
      </c>
      <c r="B43" s="61"/>
      <c r="C43" s="61"/>
      <c r="D43" s="61"/>
      <c r="E43" s="61"/>
      <c r="F43" s="61"/>
      <c r="G43" s="61"/>
      <c r="H43" s="61"/>
      <c r="I43" s="61"/>
      <c r="J43" s="61"/>
      <c r="K43" s="61"/>
      <c r="L43" s="61"/>
    </row>
    <row r="44" spans="1:12" ht="14" customHeight="1" x14ac:dyDescent="0.2">
      <c r="A44" s="29" t="s">
        <v>68</v>
      </c>
      <c r="B44" s="57" t="s">
        <v>42</v>
      </c>
      <c r="C44" s="57"/>
      <c r="D44" s="57"/>
      <c r="E44" s="57"/>
      <c r="F44" s="57"/>
      <c r="G44" s="29" t="s">
        <v>80</v>
      </c>
      <c r="H44" s="57" t="s">
        <v>53</v>
      </c>
      <c r="I44" s="57"/>
      <c r="J44" s="57"/>
      <c r="K44" s="57"/>
      <c r="L44" s="57"/>
    </row>
    <row r="45" spans="1:12" ht="14" customHeight="1" x14ac:dyDescent="0.2">
      <c r="A45" s="28" t="s">
        <v>69</v>
      </c>
      <c r="B45" s="58" t="s">
        <v>43</v>
      </c>
      <c r="C45" s="57"/>
      <c r="D45" s="57"/>
      <c r="E45" s="57"/>
      <c r="F45" s="57"/>
      <c r="G45" s="29" t="s">
        <v>81</v>
      </c>
      <c r="H45" s="57" t="s">
        <v>54</v>
      </c>
      <c r="I45" s="57"/>
      <c r="J45" s="57"/>
      <c r="K45" s="57"/>
      <c r="L45" s="57"/>
    </row>
    <row r="46" spans="1:12" ht="14" customHeight="1" x14ac:dyDescent="0.2">
      <c r="A46" s="29" t="s">
        <v>70</v>
      </c>
      <c r="B46" s="57" t="s">
        <v>44</v>
      </c>
      <c r="C46" s="57"/>
      <c r="D46" s="57"/>
      <c r="E46" s="57"/>
      <c r="F46" s="57"/>
      <c r="G46" s="29" t="s">
        <v>82</v>
      </c>
      <c r="H46" s="57" t="s">
        <v>55</v>
      </c>
      <c r="I46" s="57"/>
      <c r="J46" s="57"/>
      <c r="K46" s="57"/>
      <c r="L46" s="57"/>
    </row>
    <row r="47" spans="1:12" ht="14" customHeight="1" x14ac:dyDescent="0.2">
      <c r="A47" s="29" t="s">
        <v>71</v>
      </c>
      <c r="B47" s="57" t="s">
        <v>45</v>
      </c>
      <c r="C47" s="57"/>
      <c r="D47" s="57"/>
      <c r="E47" s="57"/>
      <c r="F47" s="57"/>
      <c r="G47" s="29" t="s">
        <v>83</v>
      </c>
      <c r="H47" s="57" t="s">
        <v>56</v>
      </c>
      <c r="I47" s="57"/>
      <c r="J47" s="57"/>
      <c r="K47" s="57"/>
      <c r="L47" s="57"/>
    </row>
    <row r="48" spans="1:12" ht="14" customHeight="1" x14ac:dyDescent="0.2">
      <c r="A48" s="29" t="s">
        <v>72</v>
      </c>
      <c r="B48" s="57" t="s">
        <v>194</v>
      </c>
      <c r="C48" s="57"/>
      <c r="D48" s="57"/>
      <c r="E48" s="57"/>
      <c r="F48" s="57"/>
      <c r="G48" s="29" t="s">
        <v>84</v>
      </c>
      <c r="H48" s="57" t="s">
        <v>57</v>
      </c>
      <c r="I48" s="57"/>
      <c r="J48" s="57"/>
      <c r="K48" s="57"/>
      <c r="L48" s="57"/>
    </row>
    <row r="49" spans="1:12" ht="14" customHeight="1" x14ac:dyDescent="0.2">
      <c r="A49" s="29" t="s">
        <v>73</v>
      </c>
      <c r="B49" s="57" t="s">
        <v>46</v>
      </c>
      <c r="C49" s="57"/>
      <c r="D49" s="57"/>
      <c r="E49" s="57"/>
      <c r="F49" s="57"/>
      <c r="G49" s="29" t="s">
        <v>85</v>
      </c>
      <c r="H49" s="57" t="s">
        <v>58</v>
      </c>
      <c r="I49" s="57"/>
      <c r="J49" s="57"/>
      <c r="K49" s="57"/>
      <c r="L49" s="57"/>
    </row>
    <row r="50" spans="1:12" ht="14" customHeight="1" x14ac:dyDescent="0.2">
      <c r="A50" s="29" t="s">
        <v>74</v>
      </c>
      <c r="B50" s="57" t="s">
        <v>47</v>
      </c>
      <c r="C50" s="57"/>
      <c r="D50" s="57"/>
      <c r="E50" s="57"/>
      <c r="F50" s="57"/>
      <c r="G50" s="29" t="s">
        <v>86</v>
      </c>
      <c r="H50" s="57" t="s">
        <v>59</v>
      </c>
      <c r="I50" s="57"/>
      <c r="J50" s="57"/>
      <c r="K50" s="57"/>
      <c r="L50" s="57"/>
    </row>
    <row r="51" spans="1:12" ht="14" customHeight="1" x14ac:dyDescent="0.2">
      <c r="A51" s="29" t="s">
        <v>75</v>
      </c>
      <c r="B51" s="57" t="s">
        <v>48</v>
      </c>
      <c r="C51" s="57"/>
      <c r="D51" s="57"/>
      <c r="E51" s="57"/>
      <c r="F51" s="57"/>
      <c r="G51" s="29" t="s">
        <v>87</v>
      </c>
      <c r="H51" s="57" t="s">
        <v>60</v>
      </c>
      <c r="I51" s="57"/>
      <c r="J51" s="57"/>
      <c r="K51" s="57"/>
      <c r="L51" s="57"/>
    </row>
    <row r="52" spans="1:12" ht="14" customHeight="1" x14ac:dyDescent="0.2">
      <c r="A52" s="29" t="s">
        <v>76</v>
      </c>
      <c r="B52" s="57" t="s">
        <v>49</v>
      </c>
      <c r="C52" s="57"/>
      <c r="D52" s="57"/>
      <c r="E52" s="57"/>
      <c r="F52" s="57"/>
      <c r="G52" s="29" t="s">
        <v>88</v>
      </c>
      <c r="H52" s="57" t="s">
        <v>61</v>
      </c>
      <c r="I52" s="57"/>
      <c r="J52" s="57"/>
      <c r="K52" s="57"/>
      <c r="L52" s="57"/>
    </row>
    <row r="53" spans="1:12" ht="14" customHeight="1" x14ac:dyDescent="0.2">
      <c r="A53" s="29" t="s">
        <v>77</v>
      </c>
      <c r="B53" s="57" t="s">
        <v>50</v>
      </c>
      <c r="C53" s="57"/>
      <c r="D53" s="57"/>
      <c r="E53" s="57"/>
      <c r="F53" s="57"/>
      <c r="G53" s="29" t="s">
        <v>89</v>
      </c>
      <c r="H53" s="57" t="s">
        <v>62</v>
      </c>
      <c r="I53" s="57"/>
      <c r="J53" s="57"/>
      <c r="K53" s="57"/>
      <c r="L53" s="57"/>
    </row>
    <row r="54" spans="1:12" ht="14" customHeight="1" x14ac:dyDescent="0.2">
      <c r="A54" s="29" t="s">
        <v>78</v>
      </c>
      <c r="B54" s="57" t="s">
        <v>51</v>
      </c>
      <c r="C54" s="57"/>
      <c r="D54" s="57"/>
      <c r="E54" s="57"/>
      <c r="F54" s="57"/>
      <c r="G54" s="29" t="s">
        <v>90</v>
      </c>
      <c r="H54" s="57" t="s">
        <v>63</v>
      </c>
      <c r="I54" s="57"/>
      <c r="J54" s="57"/>
      <c r="K54" s="57"/>
      <c r="L54" s="57"/>
    </row>
    <row r="55" spans="1:12" ht="14" customHeight="1" x14ac:dyDescent="0.2">
      <c r="A55" s="29" t="s">
        <v>79</v>
      </c>
      <c r="B55" s="57" t="s">
        <v>52</v>
      </c>
      <c r="C55" s="57"/>
      <c r="D55" s="57"/>
      <c r="E55" s="57"/>
      <c r="F55" s="57"/>
      <c r="G55" s="30"/>
      <c r="H55" s="30"/>
      <c r="I55" s="30"/>
      <c r="J55" s="30"/>
      <c r="K55" s="30"/>
      <c r="L55" s="30"/>
    </row>
  </sheetData>
  <sheetProtection sheet="1" objects="1" scenarios="1"/>
  <mergeCells count="62">
    <mergeCell ref="H52:L52"/>
    <mergeCell ref="H53:L53"/>
    <mergeCell ref="H54:L54"/>
    <mergeCell ref="B11:L11"/>
    <mergeCell ref="B12:L12"/>
    <mergeCell ref="B13:L13"/>
    <mergeCell ref="B14:L14"/>
    <mergeCell ref="B15:L15"/>
    <mergeCell ref="B16:L16"/>
    <mergeCell ref="B17:L17"/>
    <mergeCell ref="B54:F54"/>
    <mergeCell ref="A43:L43"/>
    <mergeCell ref="B45:F45"/>
    <mergeCell ref="B46:F46"/>
    <mergeCell ref="B47:F47"/>
    <mergeCell ref="B41:L41"/>
    <mergeCell ref="B55:F55"/>
    <mergeCell ref="H44:L44"/>
    <mergeCell ref="H45:L45"/>
    <mergeCell ref="H46:L46"/>
    <mergeCell ref="H47:L47"/>
    <mergeCell ref="H48:L48"/>
    <mergeCell ref="H49:L49"/>
    <mergeCell ref="H50:L50"/>
    <mergeCell ref="H51:L51"/>
    <mergeCell ref="B48:F48"/>
    <mergeCell ref="B49:F49"/>
    <mergeCell ref="B50:F50"/>
    <mergeCell ref="B51:F51"/>
    <mergeCell ref="B52:F52"/>
    <mergeCell ref="B53:F53"/>
    <mergeCell ref="B44:F44"/>
    <mergeCell ref="A9:L9"/>
    <mergeCell ref="B39:L39"/>
    <mergeCell ref="B40:L40"/>
    <mergeCell ref="B29:L29"/>
    <mergeCell ref="B30:L30"/>
    <mergeCell ref="B31:L31"/>
    <mergeCell ref="B32:L32"/>
    <mergeCell ref="B38:L38"/>
    <mergeCell ref="B22:L22"/>
    <mergeCell ref="B23:L23"/>
    <mergeCell ref="B24:L24"/>
    <mergeCell ref="B25:L25"/>
    <mergeCell ref="B26:L26"/>
    <mergeCell ref="B27:L27"/>
    <mergeCell ref="B28:L28"/>
    <mergeCell ref="B33:L33"/>
    <mergeCell ref="A1:L1"/>
    <mergeCell ref="A2:L2"/>
    <mergeCell ref="A3:L3"/>
    <mergeCell ref="A4:L4"/>
    <mergeCell ref="A6:L6"/>
    <mergeCell ref="B42:L42"/>
    <mergeCell ref="B18:L18"/>
    <mergeCell ref="B19:L19"/>
    <mergeCell ref="B20:L20"/>
    <mergeCell ref="B21:L21"/>
    <mergeCell ref="B34:L34"/>
    <mergeCell ref="B35:L35"/>
    <mergeCell ref="B36:L36"/>
    <mergeCell ref="B37:L37"/>
  </mergeCells>
  <conditionalFormatting sqref="A12:L41">
    <cfRule type="expression" dxfId="21" priority="1">
      <formula>$B12=""</formula>
    </cfRule>
  </conditionalFormatting>
  <pageMargins left="0.19685039375000002" right="0.19685039375000002" top="0.19685039375000002" bottom="0.19685039375000002" header="0.19685039375000002" footer="0.19685039375000002"/>
  <pageSetup paperSize="9" scale="62" orientation="portrait" horizontalDpi="0" verticalDpi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06B3C2F-3F8F-FE44-BCCF-3AAD2CFF0FB7}">
  <sheetPr>
    <pageSetUpPr fitToPage="1"/>
  </sheetPr>
  <dimension ref="A1:L55"/>
  <sheetViews>
    <sheetView topLeftCell="A3" workbookViewId="0">
      <selection activeCell="A4" sqref="A4:L4"/>
    </sheetView>
  </sheetViews>
  <sheetFormatPr baseColWidth="10" defaultRowHeight="16" x14ac:dyDescent="0.2"/>
  <cols>
    <col min="1" max="1" width="20" customWidth="1"/>
    <col min="2" max="12" width="10" customWidth="1"/>
  </cols>
  <sheetData>
    <row r="1" spans="1:12" ht="60" customHeight="1" x14ac:dyDescent="0.2">
      <c r="A1" s="50" t="s">
        <v>66</v>
      </c>
      <c r="B1" s="51"/>
      <c r="C1" s="51"/>
      <c r="D1" s="51"/>
      <c r="E1" s="51"/>
      <c r="F1" s="51"/>
      <c r="G1" s="51"/>
      <c r="H1" s="51"/>
      <c r="I1" s="51"/>
      <c r="J1" s="51"/>
      <c r="K1" s="51"/>
      <c r="L1" s="51"/>
    </row>
    <row r="2" spans="1:12" ht="42" customHeight="1" x14ac:dyDescent="0.4">
      <c r="A2" s="52">
        <f>Configuración!B3</f>
        <v>0</v>
      </c>
      <c r="B2" s="51"/>
      <c r="C2" s="51"/>
      <c r="D2" s="51"/>
      <c r="E2" s="51"/>
      <c r="F2" s="51"/>
      <c r="G2" s="51"/>
      <c r="H2" s="51"/>
      <c r="I2" s="51"/>
      <c r="J2" s="51"/>
      <c r="K2" s="51"/>
      <c r="L2" s="51"/>
    </row>
    <row r="3" spans="1:12" ht="24" customHeight="1" x14ac:dyDescent="0.25">
      <c r="A3" s="53" t="str">
        <f>"Curso académico: "&amp;Configuración!B4</f>
        <v xml:space="preserve">Curso académico: </v>
      </c>
      <c r="B3" s="51"/>
      <c r="C3" s="51"/>
      <c r="D3" s="51"/>
      <c r="E3" s="51"/>
      <c r="F3" s="51"/>
      <c r="G3" s="51"/>
      <c r="H3" s="51"/>
      <c r="I3" s="51"/>
      <c r="J3" s="51"/>
      <c r="K3" s="51"/>
      <c r="L3" s="51"/>
    </row>
    <row r="4" spans="1:12" ht="34" customHeight="1" x14ac:dyDescent="0.3">
      <c r="A4" s="54" t="s">
        <v>120</v>
      </c>
      <c r="B4" s="51"/>
      <c r="C4" s="51"/>
      <c r="D4" s="51"/>
      <c r="E4" s="51"/>
      <c r="F4" s="51"/>
      <c r="G4" s="51"/>
      <c r="H4" s="51"/>
      <c r="I4" s="51"/>
      <c r="J4" s="51"/>
      <c r="K4" s="51"/>
      <c r="L4" s="51"/>
    </row>
    <row r="5" spans="1:12" ht="6" customHeight="1" x14ac:dyDescent="0.2"/>
    <row r="6" spans="1:12" ht="22" customHeight="1" thickBot="1" x14ac:dyDescent="0.25">
      <c r="A6" s="55" t="s">
        <v>67</v>
      </c>
      <c r="B6" s="51"/>
      <c r="C6" s="51"/>
      <c r="D6" s="51"/>
      <c r="E6" s="51"/>
      <c r="F6" s="51"/>
      <c r="G6" s="51"/>
      <c r="H6" s="51"/>
      <c r="I6" s="51"/>
      <c r="J6" s="51"/>
      <c r="K6" s="51"/>
      <c r="L6" s="51"/>
    </row>
    <row r="7" spans="1:12" ht="22" customHeight="1" thickBot="1" x14ac:dyDescent="0.25">
      <c r="A7" s="21" t="s">
        <v>68</v>
      </c>
      <c r="B7" s="21" t="s">
        <v>69</v>
      </c>
      <c r="C7" s="15" t="s">
        <v>70</v>
      </c>
      <c r="D7" s="18" t="s">
        <v>71</v>
      </c>
      <c r="E7" s="18" t="s">
        <v>72</v>
      </c>
      <c r="F7" s="18" t="s">
        <v>73</v>
      </c>
      <c r="G7" s="18" t="s">
        <v>74</v>
      </c>
      <c r="H7" s="18" t="s">
        <v>75</v>
      </c>
      <c r="I7" s="18" t="s">
        <v>76</v>
      </c>
      <c r="J7" s="18" t="s">
        <v>77</v>
      </c>
      <c r="K7" s="18" t="s">
        <v>78</v>
      </c>
      <c r="L7" s="19" t="s">
        <v>79</v>
      </c>
    </row>
    <row r="8" spans="1:12" ht="22" customHeight="1" thickBot="1" x14ac:dyDescent="0.25">
      <c r="A8" s="17" t="s">
        <v>80</v>
      </c>
      <c r="B8" s="17" t="s">
        <v>81</v>
      </c>
      <c r="C8" s="17" t="s">
        <v>82</v>
      </c>
      <c r="D8" s="17" t="s">
        <v>83</v>
      </c>
      <c r="E8" s="17" t="s">
        <v>84</v>
      </c>
      <c r="F8" s="17" t="s">
        <v>85</v>
      </c>
      <c r="G8" s="17" t="s">
        <v>86</v>
      </c>
      <c r="H8" s="17" t="s">
        <v>87</v>
      </c>
      <c r="I8" s="17" t="s">
        <v>88</v>
      </c>
      <c r="J8" s="17" t="s">
        <v>89</v>
      </c>
      <c r="K8" s="17" t="s">
        <v>90</v>
      </c>
      <c r="L8" s="20"/>
    </row>
    <row r="9" spans="1:12" ht="20" customHeight="1" x14ac:dyDescent="0.2">
      <c r="A9" s="56" t="s">
        <v>94</v>
      </c>
      <c r="B9" s="51"/>
      <c r="C9" s="51"/>
      <c r="D9" s="51"/>
      <c r="E9" s="51"/>
      <c r="F9" s="51"/>
      <c r="G9" s="51"/>
      <c r="H9" s="51"/>
      <c r="I9" s="51"/>
      <c r="J9" s="51"/>
      <c r="K9" s="51"/>
      <c r="L9" s="51"/>
    </row>
    <row r="10" spans="1:12" ht="6" customHeight="1" x14ac:dyDescent="0.2"/>
    <row r="11" spans="1:12" ht="26" customHeight="1" x14ac:dyDescent="0.25">
      <c r="A11" s="31" t="s">
        <v>92</v>
      </c>
      <c r="B11" s="59" t="s">
        <v>4</v>
      </c>
      <c r="C11" s="59"/>
      <c r="D11" s="59"/>
      <c r="E11" s="59"/>
      <c r="F11" s="59"/>
      <c r="G11" s="59"/>
      <c r="H11" s="59"/>
      <c r="I11" s="59"/>
      <c r="J11" s="59"/>
      <c r="K11" s="59"/>
      <c r="L11" s="59"/>
    </row>
    <row r="12" spans="1:12" ht="22" customHeight="1" x14ac:dyDescent="0.3">
      <c r="A12" s="32" cm="1">
        <f t="array" ref="A12">IFERROR(INDEX(Control!$C$4:$C$33,SMALL(IF(Control!$B$4:$B$33="Sí",ROW(Control!$B$4:$B$33)),1)-3)-INDEX(Control!$D$4:$D$33,SMALL(IF(Control!$B$4:$B$33="Sí",ROW(Control!$B$4:$B$33)),1)-3)+INDEX(Control!$E$4:$E$33,SMALL(IF(Control!$B$4:$B$33="Sí",ROW(Control!$B$4:$B$33)),1)-3)-SUM(INDEX(Control!$F$4:G$33,SMALL(IF(Control!$B$4:$B$33="Sí",ROW(Control!$B$4:$B$33)),1)-3,0)),"")</f>
        <v>0</v>
      </c>
      <c r="B12" s="46" t="str" cm="1">
        <f t="array" ref="B12">IFERROR(INDEX(Control!$A$4:$A$33,SMALL(IF(Control!$B$4:$B$33="Sí",ROW(Control!$B$4:$B$33)),1)-3)&amp;IF(INDEX(Configuración!$C$10:$C$39,SMALL(IF(Control!$B$4:$B$33="Sí",ROW(Control!$B$4:$B$33)),1)-3)="Sí"," (solo para Enseñanzas Profesionales)",""),"")</f>
        <v>ACORDEÓN</v>
      </c>
      <c r="C12" s="47"/>
      <c r="D12" s="47"/>
      <c r="E12" s="47"/>
      <c r="F12" s="47"/>
      <c r="G12" s="47"/>
      <c r="H12" s="47"/>
      <c r="I12" s="47"/>
      <c r="J12" s="47"/>
      <c r="K12" s="47"/>
      <c r="L12" s="47"/>
    </row>
    <row r="13" spans="1:12" ht="22" customHeight="1" x14ac:dyDescent="0.3">
      <c r="A13" s="33" cm="1">
        <f t="array" ref="A13">IFERROR(INDEX(Control!$C$4:$C$33,SMALL(IF(Control!$B$4:$B$33="Sí",ROW(Control!$B$4:$B$33)),2)-3)-INDEX(Control!$D$4:$D$33,SMALL(IF(Control!$B$4:$B$33="Sí",ROW(Control!$B$4:$B$33)),2)-3)+INDEX(Control!$E$4:$E$33,SMALL(IF(Control!$B$4:$B$33="Sí",ROW(Control!$B$4:$B$33)),2)-3)-SUM(INDEX(Control!$F$4:G$33,SMALL(IF(Control!$B$4:$B$33="Sí",ROW(Control!$B$4:$B$33)),2)-3,0)),"")</f>
        <v>0</v>
      </c>
      <c r="B13" s="48" t="str" cm="1">
        <f t="array" ref="B13">IFERROR(INDEX(Control!$A$4:$A$33,SMALL(IF(Control!$B$4:$B$33="Sí",ROW(Control!$B$4:$B$33)),2)-3)&amp;IF(INDEX(Configuración!$C$10:$C$39,SMALL(IF(Control!$B$4:$B$33="Sí",ROW(Control!$B$4:$B$33)),2)-3)="Sí"," (solo para Enseñanzas Profesionales)",""),"")</f>
        <v>ARPA</v>
      </c>
      <c r="C13" s="49"/>
      <c r="D13" s="49"/>
      <c r="E13" s="49"/>
      <c r="F13" s="49"/>
      <c r="G13" s="49"/>
      <c r="H13" s="49"/>
      <c r="I13" s="49"/>
      <c r="J13" s="49"/>
      <c r="K13" s="49"/>
      <c r="L13" s="49"/>
    </row>
    <row r="14" spans="1:12" ht="22" customHeight="1" x14ac:dyDescent="0.3">
      <c r="A14" s="32" cm="1">
        <f t="array" ref="A14">IFERROR(INDEX(Control!$C$4:$C$33,SMALL(IF(Control!$B$4:$B$33="Sí",ROW(Control!$B$4:$B$33)),3)-3)-INDEX(Control!$D$4:$D$33,SMALL(IF(Control!$B$4:$B$33="Sí",ROW(Control!$B$4:$B$33)),3)-3)+INDEX(Control!$E$4:$E$33,SMALL(IF(Control!$B$4:$B$33="Sí",ROW(Control!$B$4:$B$33)),3)-3)-SUM(INDEX(Control!$F$4:G$33,SMALL(IF(Control!$B$4:$B$33="Sí",ROW(Control!$B$4:$B$33)),3)-3,0)),"")</f>
        <v>0</v>
      </c>
      <c r="B14" s="46" t="str" cm="1">
        <f t="array" ref="B14">IFERROR(INDEX(Control!$A$4:$A$33,SMALL(IF(Control!$B$4:$B$33="Sí",ROW(Control!$B$4:$B$33)),3)-3)&amp;IF(INDEX(Configuración!$C$10:$C$39,SMALL(IF(Control!$B$4:$B$33="Sí",ROW(Control!$B$4:$B$33)),3)-3)="Sí"," (solo para Enseñanzas Profesionales)",""),"")</f>
        <v>BAJO ELÉCTRICO</v>
      </c>
      <c r="C14" s="47"/>
      <c r="D14" s="47"/>
      <c r="E14" s="47"/>
      <c r="F14" s="47"/>
      <c r="G14" s="47"/>
      <c r="H14" s="47"/>
      <c r="I14" s="47"/>
      <c r="J14" s="47"/>
      <c r="K14" s="47"/>
      <c r="L14" s="47"/>
    </row>
    <row r="15" spans="1:12" ht="22" customHeight="1" x14ac:dyDescent="0.3">
      <c r="A15" s="33" cm="1">
        <f t="array" ref="A15">IFERROR(INDEX(Control!$C$4:$C$33,SMALL(IF(Control!$B$4:$B$33="Sí",ROW(Control!$B$4:$B$33)),4)-3)-INDEX(Control!$D$4:$D$33,SMALL(IF(Control!$B$4:$B$33="Sí",ROW(Control!$B$4:$B$33)),4)-3)+INDEX(Control!$E$4:$E$33,SMALL(IF(Control!$B$4:$B$33="Sí",ROW(Control!$B$4:$B$33)),4)-3)-SUM(INDEX(Control!$F$4:G$33,SMALL(IF(Control!$B$4:$B$33="Sí",ROW(Control!$B$4:$B$33)),4)-3,0)),"")</f>
        <v>0</v>
      </c>
      <c r="B15" s="48" t="str" cm="1">
        <f t="array" ref="B15">IFERROR(INDEX(Control!$A$4:$A$33,SMALL(IF(Control!$B$4:$B$33="Sí",ROW(Control!$B$4:$B$33)),4)-3)&amp;IF(INDEX(Configuración!$C$10:$C$39,SMALL(IF(Control!$B$4:$B$33="Sí",ROW(Control!$B$4:$B$33)),4)-3)="Sí"," (solo para Enseñanzas Profesionales)",""),"")</f>
        <v>CANTO (solo para Enseñanzas Profesionales)</v>
      </c>
      <c r="C15" s="49"/>
      <c r="D15" s="49"/>
      <c r="E15" s="49"/>
      <c r="F15" s="49"/>
      <c r="G15" s="49"/>
      <c r="H15" s="49"/>
      <c r="I15" s="49"/>
      <c r="J15" s="49"/>
      <c r="K15" s="49"/>
      <c r="L15" s="49"/>
    </row>
    <row r="16" spans="1:12" ht="22" customHeight="1" x14ac:dyDescent="0.3">
      <c r="A16" s="32" cm="1">
        <f t="array" ref="A16">IFERROR(INDEX(Control!$C$4:$C$33,SMALL(IF(Control!$B$4:$B$33="Sí",ROW(Control!$B$4:$B$33)),5)-3)-INDEX(Control!$D$4:$D$33,SMALL(IF(Control!$B$4:$B$33="Sí",ROW(Control!$B$4:$B$33)),5)-3)+INDEX(Control!$E$4:$E$33,SMALL(IF(Control!$B$4:$B$33="Sí",ROW(Control!$B$4:$B$33)),5)-3)-SUM(INDEX(Control!$F$4:G$33,SMALL(IF(Control!$B$4:$B$33="Sí",ROW(Control!$B$4:$B$33)),5)-3,0)),"")</f>
        <v>0</v>
      </c>
      <c r="B16" s="46" t="str" cm="1">
        <f t="array" ref="B16">IFERROR(INDEX(Control!$A$4:$A$33,SMALL(IF(Control!$B$4:$B$33="Sí",ROW(Control!$B$4:$B$33)),5)-3)&amp;IF(INDEX(Configuración!$C$10:$C$39,SMALL(IF(Control!$B$4:$B$33="Sí",ROW(Control!$B$4:$B$33)),5)-3)="Sí"," (solo para Enseñanzas Profesionales)",""),"")</f>
        <v>CANTO VALENCIANO</v>
      </c>
      <c r="C16" s="47"/>
      <c r="D16" s="47"/>
      <c r="E16" s="47"/>
      <c r="F16" s="47"/>
      <c r="G16" s="47"/>
      <c r="H16" s="47"/>
      <c r="I16" s="47"/>
      <c r="J16" s="47"/>
      <c r="K16" s="47"/>
      <c r="L16" s="47"/>
    </row>
    <row r="17" spans="1:12" ht="22" customHeight="1" x14ac:dyDescent="0.3">
      <c r="A17" s="33" cm="1">
        <f t="array" ref="A17">IFERROR(INDEX(Control!$C$4:$C$33,SMALL(IF(Control!$B$4:$B$33="Sí",ROW(Control!$B$4:$B$33)),6)-3)-INDEX(Control!$D$4:$D$33,SMALL(IF(Control!$B$4:$B$33="Sí",ROW(Control!$B$4:$B$33)),6)-3)+INDEX(Control!$E$4:$E$33,SMALL(IF(Control!$B$4:$B$33="Sí",ROW(Control!$B$4:$B$33)),6)-3)-SUM(INDEX(Control!$F$4:G$33,SMALL(IF(Control!$B$4:$B$33="Sí",ROW(Control!$B$4:$B$33)),6)-3,0)),"")</f>
        <v>0</v>
      </c>
      <c r="B17" s="48" t="str" cm="1">
        <f t="array" ref="B17">IFERROR(INDEX(Control!$A$4:$A$33,SMALL(IF(Control!$B$4:$B$33="Sí",ROW(Control!$B$4:$B$33)),6)-3)&amp;IF(INDEX(Configuración!$C$10:$C$39,SMALL(IF(Control!$B$4:$B$33="Sí",ROW(Control!$B$4:$B$33)),6)-3)="Sí"," (solo para Enseñanzas Profesionales)",""),"")</f>
        <v>CLARINETE</v>
      </c>
      <c r="C17" s="49"/>
      <c r="D17" s="49"/>
      <c r="E17" s="49"/>
      <c r="F17" s="49"/>
      <c r="G17" s="49"/>
      <c r="H17" s="49"/>
      <c r="I17" s="49"/>
      <c r="J17" s="49"/>
      <c r="K17" s="49"/>
      <c r="L17" s="49"/>
    </row>
    <row r="18" spans="1:12" ht="22" customHeight="1" x14ac:dyDescent="0.3">
      <c r="A18" s="32" cm="1">
        <f t="array" ref="A18">IFERROR(INDEX(Control!$C$4:$C$33,SMALL(IF(Control!$B$4:$B$33="Sí",ROW(Control!$B$4:$B$33)),7)-3)-INDEX(Control!$D$4:$D$33,SMALL(IF(Control!$B$4:$B$33="Sí",ROW(Control!$B$4:$B$33)),7)-3)+INDEX(Control!$E$4:$E$33,SMALL(IF(Control!$B$4:$B$33="Sí",ROW(Control!$B$4:$B$33)),7)-3)-SUM(INDEX(Control!$F$4:G$33,SMALL(IF(Control!$B$4:$B$33="Sí",ROW(Control!$B$4:$B$33)),7)-3,0)),"")</f>
        <v>0</v>
      </c>
      <c r="B18" s="46" t="str" cm="1">
        <f t="array" ref="B18">IFERROR(INDEX(Control!$A$4:$A$33,SMALL(IF(Control!$B$4:$B$33="Sí",ROW(Control!$B$4:$B$33)),7)-3)&amp;IF(INDEX(Configuración!$C$10:$C$39,SMALL(IF(Control!$B$4:$B$33="Sí",ROW(Control!$B$4:$B$33)),7)-3)="Sí"," (solo para Enseñanzas Profesionales)",""),"")</f>
        <v>CLAVECÍN</v>
      </c>
      <c r="C18" s="47"/>
      <c r="D18" s="47"/>
      <c r="E18" s="47"/>
      <c r="F18" s="47"/>
      <c r="G18" s="47"/>
      <c r="H18" s="47"/>
      <c r="I18" s="47"/>
      <c r="J18" s="47"/>
      <c r="K18" s="47"/>
      <c r="L18" s="47"/>
    </row>
    <row r="19" spans="1:12" ht="22" customHeight="1" x14ac:dyDescent="0.3">
      <c r="A19" s="33" cm="1">
        <f t="array" ref="A19">IFERROR(INDEX(Control!$C$4:$C$33,SMALL(IF(Control!$B$4:$B$33="Sí",ROW(Control!$B$4:$B$33)),8)-3)-INDEX(Control!$D$4:$D$33,SMALL(IF(Control!$B$4:$B$33="Sí",ROW(Control!$B$4:$B$33)),8)-3)+INDEX(Control!$E$4:$E$33,SMALL(IF(Control!$B$4:$B$33="Sí",ROW(Control!$B$4:$B$33)),8)-3)-SUM(INDEX(Control!$F$4:G$33,SMALL(IF(Control!$B$4:$B$33="Sí",ROW(Control!$B$4:$B$33)),8)-3,0)),"")</f>
        <v>0</v>
      </c>
      <c r="B19" s="48" t="str" cm="1">
        <f t="array" ref="B19">IFERROR(INDEX(Control!$A$4:$A$33,SMALL(IF(Control!$B$4:$B$33="Sí",ROW(Control!$B$4:$B$33)),8)-3)&amp;IF(INDEX(Configuración!$C$10:$C$39,SMALL(IF(Control!$B$4:$B$33="Sí",ROW(Control!$B$4:$B$33)),8)-3)="Sí"," (solo para Enseñanzas Profesionales)",""),"")</f>
        <v>CONTRABAJO</v>
      </c>
      <c r="C19" s="49"/>
      <c r="D19" s="49"/>
      <c r="E19" s="49"/>
      <c r="F19" s="49"/>
      <c r="G19" s="49"/>
      <c r="H19" s="49"/>
      <c r="I19" s="49"/>
      <c r="J19" s="49"/>
      <c r="K19" s="49"/>
      <c r="L19" s="49"/>
    </row>
    <row r="20" spans="1:12" ht="22" customHeight="1" x14ac:dyDescent="0.3">
      <c r="A20" s="32" cm="1">
        <f t="array" ref="A20">IFERROR(INDEX(Control!$C$4:$C$33,SMALL(IF(Control!$B$4:$B$33="Sí",ROW(Control!$B$4:$B$33)),9)-3)-INDEX(Control!$D$4:$D$33,SMALL(IF(Control!$B$4:$B$33="Sí",ROW(Control!$B$4:$B$33)),9)-3)+INDEX(Control!$E$4:$E$33,SMALL(IF(Control!$B$4:$B$33="Sí",ROW(Control!$B$4:$B$33)),9)-3)-SUM(INDEX(Control!$F$4:G$33,SMALL(IF(Control!$B$4:$B$33="Sí",ROW(Control!$B$4:$B$33)),9)-3,0)),"")</f>
        <v>0</v>
      </c>
      <c r="B20" s="46" t="str" cm="1">
        <f t="array" ref="B20">IFERROR(INDEX(Control!$A$4:$A$33,SMALL(IF(Control!$B$4:$B$33="Sí",ROW(Control!$B$4:$B$33)),9)-3)&amp;IF(INDEX(Configuración!$C$10:$C$39,SMALL(IF(Control!$B$4:$B$33="Sí",ROW(Control!$B$4:$B$33)),9)-3)="Sí"," (solo para Enseñanzas Profesionales)",""),"")</f>
        <v>CORO</v>
      </c>
      <c r="C20" s="47"/>
      <c r="D20" s="47"/>
      <c r="E20" s="47"/>
      <c r="F20" s="47"/>
      <c r="G20" s="47"/>
      <c r="H20" s="47"/>
      <c r="I20" s="47"/>
      <c r="J20" s="47"/>
      <c r="K20" s="47"/>
      <c r="L20" s="47"/>
    </row>
    <row r="21" spans="1:12" ht="22" customHeight="1" x14ac:dyDescent="0.3">
      <c r="A21" s="33" cm="1">
        <f t="array" ref="A21">IFERROR(INDEX(Control!$C$4:$C$33,SMALL(IF(Control!$B$4:$B$33="Sí",ROW(Control!$B$4:$B$33)),10)-3)-INDEX(Control!$D$4:$D$33,SMALL(IF(Control!$B$4:$B$33="Sí",ROW(Control!$B$4:$B$33)),10)-3)+INDEX(Control!$E$4:$E$33,SMALL(IF(Control!$B$4:$B$33="Sí",ROW(Control!$B$4:$B$33)),10)-3)-SUM(INDEX(Control!$F$4:G$33,SMALL(IF(Control!$B$4:$B$33="Sí",ROW(Control!$B$4:$B$33)),10)-3,0)),"")</f>
        <v>0</v>
      </c>
      <c r="B21" s="48" t="str" cm="1">
        <f t="array" ref="B21">IFERROR(INDEX(Control!$A$4:$A$33,SMALL(IF(Control!$B$4:$B$33="Sí",ROW(Control!$B$4:$B$33)),10)-3)&amp;IF(INDEX(Configuración!$C$10:$C$39,SMALL(IF(Control!$B$4:$B$33="Sí",ROW(Control!$B$4:$B$33)),10)-3)="Sí"," (solo para Enseñanzas Profesionales)",""),"")</f>
        <v>DULZAINA</v>
      </c>
      <c r="C21" s="49"/>
      <c r="D21" s="49"/>
      <c r="E21" s="49"/>
      <c r="F21" s="49"/>
      <c r="G21" s="49"/>
      <c r="H21" s="49"/>
      <c r="I21" s="49"/>
      <c r="J21" s="49"/>
      <c r="K21" s="49"/>
      <c r="L21" s="49"/>
    </row>
    <row r="22" spans="1:12" ht="22" customHeight="1" x14ac:dyDescent="0.3">
      <c r="A22" s="32" cm="1">
        <f t="array" ref="A22">IFERROR(INDEX(Control!$C$4:$C$33,SMALL(IF(Control!$B$4:$B$33="Sí",ROW(Control!$B$4:$B$33)),11)-3)-INDEX(Control!$D$4:$D$33,SMALL(IF(Control!$B$4:$B$33="Sí",ROW(Control!$B$4:$B$33)),11)-3)+INDEX(Control!$E$4:$E$33,SMALL(IF(Control!$B$4:$B$33="Sí",ROW(Control!$B$4:$B$33)),11)-3)-SUM(INDEX(Control!$F$4:G$33,SMALL(IF(Control!$B$4:$B$33="Sí",ROW(Control!$B$4:$B$33)),11)-3,0)),"")</f>
        <v>0</v>
      </c>
      <c r="B22" s="46" t="str" cm="1">
        <f t="array" ref="B22">IFERROR(INDEX(Control!$A$4:$A$33,SMALL(IF(Control!$B$4:$B$33="Sí",ROW(Control!$B$4:$B$33)),11)-3)&amp;IF(INDEX(Configuración!$C$10:$C$39,SMALL(IF(Control!$B$4:$B$33="Sí",ROW(Control!$B$4:$B$33)),11)-3)="Sí"," (solo para Enseñanzas Profesionales)",""),"")</f>
        <v>FAGOT</v>
      </c>
      <c r="C22" s="47"/>
      <c r="D22" s="47"/>
      <c r="E22" s="47"/>
      <c r="F22" s="47"/>
      <c r="G22" s="47"/>
      <c r="H22" s="47"/>
      <c r="I22" s="47"/>
      <c r="J22" s="47"/>
      <c r="K22" s="47"/>
      <c r="L22" s="47"/>
    </row>
    <row r="23" spans="1:12" ht="22" customHeight="1" x14ac:dyDescent="0.3">
      <c r="A23" s="33" cm="1">
        <f t="array" ref="A23">IFERROR(INDEX(Control!$C$4:$C$33,SMALL(IF(Control!$B$4:$B$33="Sí",ROW(Control!$B$4:$B$33)),12)-3)-INDEX(Control!$D$4:$D$33,SMALL(IF(Control!$B$4:$B$33="Sí",ROW(Control!$B$4:$B$33)),12)-3)+INDEX(Control!$E$4:$E$33,SMALL(IF(Control!$B$4:$B$33="Sí",ROW(Control!$B$4:$B$33)),12)-3)-SUM(INDEX(Control!$F$4:G$33,SMALL(IF(Control!$B$4:$B$33="Sí",ROW(Control!$B$4:$B$33)),12)-3,0)),"")</f>
        <v>0</v>
      </c>
      <c r="B23" s="48" t="str" cm="1">
        <f t="array" ref="B23">IFERROR(INDEX(Control!$A$4:$A$33,SMALL(IF(Control!$B$4:$B$33="Sí",ROW(Control!$B$4:$B$33)),12)-3)&amp;IF(INDEX(Configuración!$C$10:$C$39,SMALL(IF(Control!$B$4:$B$33="Sí",ROW(Control!$B$4:$B$33)),12)-3)="Sí"," (solo para Enseñanzas Profesionales)",""),"")</f>
        <v>FLAUTA</v>
      </c>
      <c r="C23" s="49"/>
      <c r="D23" s="49"/>
      <c r="E23" s="49"/>
      <c r="F23" s="49"/>
      <c r="G23" s="49"/>
      <c r="H23" s="49"/>
      <c r="I23" s="49"/>
      <c r="J23" s="49"/>
      <c r="K23" s="49"/>
      <c r="L23" s="49"/>
    </row>
    <row r="24" spans="1:12" ht="22" customHeight="1" x14ac:dyDescent="0.3">
      <c r="A24" s="32" cm="1">
        <f t="array" ref="A24">IFERROR(INDEX(Control!$C$4:$C$33,SMALL(IF(Control!$B$4:$B$33="Sí",ROW(Control!$B$4:$B$33)),13)-3)-INDEX(Control!$D$4:$D$33,SMALL(IF(Control!$B$4:$B$33="Sí",ROW(Control!$B$4:$B$33)),13)-3)+INDEX(Control!$E$4:$E$33,SMALL(IF(Control!$B$4:$B$33="Sí",ROW(Control!$B$4:$B$33)),13)-3)-SUM(INDEX(Control!$F$4:G$33,SMALL(IF(Control!$B$4:$B$33="Sí",ROW(Control!$B$4:$B$33)),13)-3,0)),"")</f>
        <v>0</v>
      </c>
      <c r="B24" s="46" t="str" cm="1">
        <f t="array" ref="B24">IFERROR(INDEX(Control!$A$4:$A$33,SMALL(IF(Control!$B$4:$B$33="Sí",ROW(Control!$B$4:$B$33)),13)-3)&amp;IF(INDEX(Configuración!$C$10:$C$39,SMALL(IF(Control!$B$4:$B$33="Sí",ROW(Control!$B$4:$B$33)),13)-3)="Sí"," (solo para Enseñanzas Profesionales)",""),"")</f>
        <v>FLAUTA DE PICO</v>
      </c>
      <c r="C24" s="47"/>
      <c r="D24" s="47"/>
      <c r="E24" s="47"/>
      <c r="F24" s="47"/>
      <c r="G24" s="47"/>
      <c r="H24" s="47"/>
      <c r="I24" s="47"/>
      <c r="J24" s="47"/>
      <c r="K24" s="47"/>
      <c r="L24" s="47"/>
    </row>
    <row r="25" spans="1:12" ht="22" customHeight="1" x14ac:dyDescent="0.3">
      <c r="A25" s="33" cm="1">
        <f t="array" ref="A25">IFERROR(INDEX(Control!$C$4:$C$33,SMALL(IF(Control!$B$4:$B$33="Sí",ROW(Control!$B$4:$B$33)),14)-3)-INDEX(Control!$D$4:$D$33,SMALL(IF(Control!$B$4:$B$33="Sí",ROW(Control!$B$4:$B$33)),14)-3)+INDEX(Control!$E$4:$E$33,SMALL(IF(Control!$B$4:$B$33="Sí",ROW(Control!$B$4:$B$33)),14)-3)-SUM(INDEX(Control!$F$4:G$33,SMALL(IF(Control!$B$4:$B$33="Sí",ROW(Control!$B$4:$B$33)),14)-3,0)),"")</f>
        <v>0</v>
      </c>
      <c r="B25" s="48" t="str" cm="1">
        <f t="array" ref="B25">IFERROR(INDEX(Control!$A$4:$A$33,SMALL(IF(Control!$B$4:$B$33="Sí",ROW(Control!$B$4:$B$33)),14)-3)&amp;IF(INDEX(Configuración!$C$10:$C$39,SMALL(IF(Control!$B$4:$B$33="Sí",ROW(Control!$B$4:$B$33)),14)-3)="Sí"," (solo para Enseñanzas Profesionales)",""),"")</f>
        <v>GUITARRA</v>
      </c>
      <c r="C25" s="49"/>
      <c r="D25" s="49"/>
      <c r="E25" s="49"/>
      <c r="F25" s="49"/>
      <c r="G25" s="49"/>
      <c r="H25" s="49"/>
      <c r="I25" s="49"/>
      <c r="J25" s="49"/>
      <c r="K25" s="49"/>
      <c r="L25" s="49"/>
    </row>
    <row r="26" spans="1:12" ht="22" customHeight="1" x14ac:dyDescent="0.3">
      <c r="A26" s="32" cm="1">
        <f t="array" ref="A26">IFERROR(INDEX(Control!$C$4:$C$33,SMALL(IF(Control!$B$4:$B$33="Sí",ROW(Control!$B$4:$B$33)),15)-3)-INDEX(Control!$D$4:$D$33,SMALL(IF(Control!$B$4:$B$33="Sí",ROW(Control!$B$4:$B$33)),15)-3)+INDEX(Control!$E$4:$E$33,SMALL(IF(Control!$B$4:$B$33="Sí",ROW(Control!$B$4:$B$33)),15)-3)-SUM(INDEX(Control!$F$4:G$33,SMALL(IF(Control!$B$4:$B$33="Sí",ROW(Control!$B$4:$B$33)),15)-3,0)),"")</f>
        <v>0</v>
      </c>
      <c r="B26" s="46" t="str" cm="1">
        <f t="array" ref="B26">IFERROR(INDEX(Control!$A$4:$A$33,SMALL(IF(Control!$B$4:$B$33="Sí",ROW(Control!$B$4:$B$33)),15)-3)&amp;IF(INDEX(Configuración!$C$10:$C$39,SMALL(IF(Control!$B$4:$B$33="Sí",ROW(Control!$B$4:$B$33)),15)-3)="Sí"," (solo para Enseñanzas Profesionales)",""),"")</f>
        <v>GUITARRA ELÉCTRICA</v>
      </c>
      <c r="C26" s="47"/>
      <c r="D26" s="47"/>
      <c r="E26" s="47"/>
      <c r="F26" s="47"/>
      <c r="G26" s="47"/>
      <c r="H26" s="47"/>
      <c r="I26" s="47"/>
      <c r="J26" s="47"/>
      <c r="K26" s="47"/>
      <c r="L26" s="47"/>
    </row>
    <row r="27" spans="1:12" ht="22" customHeight="1" x14ac:dyDescent="0.3">
      <c r="A27" s="33" cm="1">
        <f t="array" ref="A27">IFERROR(INDEX(Control!$C$4:$C$33,SMALL(IF(Control!$B$4:$B$33="Sí",ROW(Control!$B$4:$B$33)),16)-3)-INDEX(Control!$D$4:$D$33,SMALL(IF(Control!$B$4:$B$33="Sí",ROW(Control!$B$4:$B$33)),16)-3)+INDEX(Control!$E$4:$E$33,SMALL(IF(Control!$B$4:$B$33="Sí",ROW(Control!$B$4:$B$33)),16)-3)-SUM(INDEX(Control!$F$4:G$33,SMALL(IF(Control!$B$4:$B$33="Sí",ROW(Control!$B$4:$B$33)),16)-3,0)),"")</f>
        <v>0</v>
      </c>
      <c r="B27" s="48" t="str" cm="1">
        <f t="array" ref="B27">IFERROR(INDEX(Control!$A$4:$A$33,SMALL(IF(Control!$B$4:$B$33="Sí",ROW(Control!$B$4:$B$33)),16)-3)&amp;IF(INDEX(Configuración!$C$10:$C$39,SMALL(IF(Control!$B$4:$B$33="Sí",ROW(Control!$B$4:$B$33)),16)-3)="Sí"," (solo para Enseñanzas Profesionales)",""),"")</f>
        <v>INSTRUMENTOS DE CUERDA PULSADA DEL RENACIMIENTO Y BARROCO</v>
      </c>
      <c r="C27" s="49"/>
      <c r="D27" s="49"/>
      <c r="E27" s="49"/>
      <c r="F27" s="49"/>
      <c r="G27" s="49"/>
      <c r="H27" s="49"/>
      <c r="I27" s="49"/>
      <c r="J27" s="49"/>
      <c r="K27" s="49"/>
      <c r="L27" s="49"/>
    </row>
    <row r="28" spans="1:12" ht="22" customHeight="1" x14ac:dyDescent="0.3">
      <c r="A28" s="32" cm="1">
        <f t="array" ref="A28">IFERROR(INDEX(Control!$C$4:$C$33,SMALL(IF(Control!$B$4:$B$33="Sí",ROW(Control!$B$4:$B$33)),17)-3)-INDEX(Control!$D$4:$D$33,SMALL(IF(Control!$B$4:$B$33="Sí",ROW(Control!$B$4:$B$33)),17)-3)+INDEX(Control!$E$4:$E$33,SMALL(IF(Control!$B$4:$B$33="Sí",ROW(Control!$B$4:$B$33)),17)-3)-SUM(INDEX(Control!$F$4:G$33,SMALL(IF(Control!$B$4:$B$33="Sí",ROW(Control!$B$4:$B$33)),17)-3,0)),"")</f>
        <v>0</v>
      </c>
      <c r="B28" s="46" t="str" cm="1">
        <f t="array" ref="B28">IFERROR(INDEX(Control!$A$4:$A$33,SMALL(IF(Control!$B$4:$B$33="Sí",ROW(Control!$B$4:$B$33)),17)-3)&amp;IF(INDEX(Configuración!$C$10:$C$39,SMALL(IF(Control!$B$4:$B$33="Sí",ROW(Control!$B$4:$B$33)),17)-3)="Sí"," (solo para Enseñanzas Profesionales)",""),"")</f>
        <v>INSTRUMENTOS DE PLECTRO</v>
      </c>
      <c r="C28" s="47"/>
      <c r="D28" s="47"/>
      <c r="E28" s="47"/>
      <c r="F28" s="47"/>
      <c r="G28" s="47"/>
      <c r="H28" s="47"/>
      <c r="I28" s="47"/>
      <c r="J28" s="47"/>
      <c r="K28" s="47"/>
      <c r="L28" s="47"/>
    </row>
    <row r="29" spans="1:12" ht="22" customHeight="1" x14ac:dyDescent="0.3">
      <c r="A29" s="33" cm="1">
        <f t="array" ref="A29">IFERROR(INDEX(Control!$C$4:$C$33,SMALL(IF(Control!$B$4:$B$33="Sí",ROW(Control!$B$4:$B$33)),18)-3)-INDEX(Control!$D$4:$D$33,SMALL(IF(Control!$B$4:$B$33="Sí",ROW(Control!$B$4:$B$33)),18)-3)+INDEX(Control!$E$4:$E$33,SMALL(IF(Control!$B$4:$B$33="Sí",ROW(Control!$B$4:$B$33)),18)-3)-SUM(INDEX(Control!$F$4:G$33,SMALL(IF(Control!$B$4:$B$33="Sí",ROW(Control!$B$4:$B$33)),18)-3,0)),"")</f>
        <v>0</v>
      </c>
      <c r="B29" s="48" t="str" cm="1">
        <f t="array" ref="B29">IFERROR(INDEX(Control!$A$4:$A$33,SMALL(IF(Control!$B$4:$B$33="Sí",ROW(Control!$B$4:$B$33)),18)-3)&amp;IF(INDEX(Configuración!$C$10:$C$39,SMALL(IF(Control!$B$4:$B$33="Sí",ROW(Control!$B$4:$B$33)),18)-3)="Sí"," (solo para Enseñanzas Profesionales)",""),"")</f>
        <v>OBOE</v>
      </c>
      <c r="C29" s="49"/>
      <c r="D29" s="49"/>
      <c r="E29" s="49"/>
      <c r="F29" s="49"/>
      <c r="G29" s="49"/>
      <c r="H29" s="49"/>
      <c r="I29" s="49"/>
      <c r="J29" s="49"/>
      <c r="K29" s="49"/>
      <c r="L29" s="49"/>
    </row>
    <row r="30" spans="1:12" ht="22" customHeight="1" x14ac:dyDescent="0.3">
      <c r="A30" s="32" cm="1">
        <f t="array" ref="A30">IFERROR(INDEX(Control!$C$4:$C$33,SMALL(IF(Control!$B$4:$B$33="Sí",ROW(Control!$B$4:$B$33)),19)-3)-INDEX(Control!$D$4:$D$33,SMALL(IF(Control!$B$4:$B$33="Sí",ROW(Control!$B$4:$B$33)),19)-3)+INDEX(Control!$E$4:$E$33,SMALL(IF(Control!$B$4:$B$33="Sí",ROW(Control!$B$4:$B$33)),19)-3)-SUM(INDEX(Control!$F$4:G$33,SMALL(IF(Control!$B$4:$B$33="Sí",ROW(Control!$B$4:$B$33)),19)-3,0)),"")</f>
        <v>0</v>
      </c>
      <c r="B30" s="46" t="str" cm="1">
        <f t="array" ref="B30">IFERROR(INDEX(Control!$A$4:$A$33,SMALL(IF(Control!$B$4:$B$33="Sí",ROW(Control!$B$4:$B$33)),19)-3)&amp;IF(INDEX(Configuración!$C$10:$C$39,SMALL(IF(Control!$B$4:$B$33="Sí",ROW(Control!$B$4:$B$33)),19)-3)="Sí"," (solo para Enseñanzas Profesionales)",""),"")</f>
        <v>ÓRGANO</v>
      </c>
      <c r="C30" s="47"/>
      <c r="D30" s="47"/>
      <c r="E30" s="47"/>
      <c r="F30" s="47"/>
      <c r="G30" s="47"/>
      <c r="H30" s="47"/>
      <c r="I30" s="47"/>
      <c r="J30" s="47"/>
      <c r="K30" s="47"/>
      <c r="L30" s="47"/>
    </row>
    <row r="31" spans="1:12" ht="22" customHeight="1" x14ac:dyDescent="0.3">
      <c r="A31" s="33" cm="1">
        <f t="array" ref="A31">IFERROR(INDEX(Control!$C$4:$C$33,SMALL(IF(Control!$B$4:$B$33="Sí",ROW(Control!$B$4:$B$33)),20)-3)-INDEX(Control!$D$4:$D$33,SMALL(IF(Control!$B$4:$B$33="Sí",ROW(Control!$B$4:$B$33)),20)-3)+INDEX(Control!$E$4:$E$33,SMALL(IF(Control!$B$4:$B$33="Sí",ROW(Control!$B$4:$B$33)),20)-3)-SUM(INDEX(Control!$F$4:G$33,SMALL(IF(Control!$B$4:$B$33="Sí",ROW(Control!$B$4:$B$33)),20)-3,0)),"")</f>
        <v>0</v>
      </c>
      <c r="B31" s="48" t="str" cm="1">
        <f t="array" ref="B31">IFERROR(INDEX(Control!$A$4:$A$33,SMALL(IF(Control!$B$4:$B$33="Sí",ROW(Control!$B$4:$B$33)),20)-3)&amp;IF(INDEX(Configuración!$C$10:$C$39,SMALL(IF(Control!$B$4:$B$33="Sí",ROW(Control!$B$4:$B$33)),20)-3)="Sí"," (solo para Enseñanzas Profesionales)",""),"")</f>
        <v>PERCUSIÓN</v>
      </c>
      <c r="C31" s="49"/>
      <c r="D31" s="49"/>
      <c r="E31" s="49"/>
      <c r="F31" s="49"/>
      <c r="G31" s="49"/>
      <c r="H31" s="49"/>
      <c r="I31" s="49"/>
      <c r="J31" s="49"/>
      <c r="K31" s="49"/>
      <c r="L31" s="49"/>
    </row>
    <row r="32" spans="1:12" ht="22" customHeight="1" x14ac:dyDescent="0.3">
      <c r="A32" s="32" cm="1">
        <f t="array" ref="A32">IFERROR(INDEX(Control!$C$4:$C$33,SMALL(IF(Control!$B$4:$B$33="Sí",ROW(Control!$B$4:$B$33)),21)-3)-INDEX(Control!$D$4:$D$33,SMALL(IF(Control!$B$4:$B$33="Sí",ROW(Control!$B$4:$B$33)),21)-3)+INDEX(Control!$E$4:$E$33,SMALL(IF(Control!$B$4:$B$33="Sí",ROW(Control!$B$4:$B$33)),21)-3)-SUM(INDEX(Control!$F$4:G$33,SMALL(IF(Control!$B$4:$B$33="Sí",ROW(Control!$B$4:$B$33)),21)-3,0)),"")</f>
        <v>0</v>
      </c>
      <c r="B32" s="46" t="str" cm="1">
        <f t="array" ref="B32">IFERROR(INDEX(Control!$A$4:$A$33,SMALL(IF(Control!$B$4:$B$33="Sí",ROW(Control!$B$4:$B$33)),21)-3)&amp;IF(INDEX(Configuración!$C$10:$C$39,SMALL(IF(Control!$B$4:$B$33="Sí",ROW(Control!$B$4:$B$33)),21)-3)="Sí"," (solo para Enseñanzas Profesionales)",""),"")</f>
        <v>PIANO</v>
      </c>
      <c r="C32" s="47"/>
      <c r="D32" s="47"/>
      <c r="E32" s="47"/>
      <c r="F32" s="47"/>
      <c r="G32" s="47"/>
      <c r="H32" s="47"/>
      <c r="I32" s="47"/>
      <c r="J32" s="47"/>
      <c r="K32" s="47"/>
      <c r="L32" s="47"/>
    </row>
    <row r="33" spans="1:12" ht="22" customHeight="1" x14ac:dyDescent="0.3">
      <c r="A33" s="33" cm="1">
        <f t="array" ref="A33">IFERROR(INDEX(Control!$C$4:$C$33,SMALL(IF(Control!$B$4:$B$33="Sí",ROW(Control!$B$4:$B$33)),22)-3)-INDEX(Control!$D$4:$D$33,SMALL(IF(Control!$B$4:$B$33="Sí",ROW(Control!$B$4:$B$33)),22)-3)+INDEX(Control!$E$4:$E$33,SMALL(IF(Control!$B$4:$B$33="Sí",ROW(Control!$B$4:$B$33)),22)-3)-SUM(INDEX(Control!$F$4:G$33,SMALL(IF(Control!$B$4:$B$33="Sí",ROW(Control!$B$4:$B$33)),22)-3,0)),"")</f>
        <v>0</v>
      </c>
      <c r="B33" s="48" t="str" cm="1">
        <f t="array" ref="B33">IFERROR(INDEX(Control!$A$4:$A$33,SMALL(IF(Control!$B$4:$B$33="Sí",ROW(Control!$B$4:$B$33)),22)-3)&amp;IF(INDEX(Configuración!$C$10:$C$39,SMALL(IF(Control!$B$4:$B$33="Sí",ROW(Control!$B$4:$B$33)),22)-3)="Sí"," (solo para Enseñanzas Profesionales)",""),"")</f>
        <v>SAXOFÓN</v>
      </c>
      <c r="C33" s="49"/>
      <c r="D33" s="49"/>
      <c r="E33" s="49"/>
      <c r="F33" s="49"/>
      <c r="G33" s="49"/>
      <c r="H33" s="49"/>
      <c r="I33" s="49"/>
      <c r="J33" s="49"/>
      <c r="K33" s="49"/>
      <c r="L33" s="49"/>
    </row>
    <row r="34" spans="1:12" ht="22" customHeight="1" x14ac:dyDescent="0.3">
      <c r="A34" s="32" cm="1">
        <f t="array" ref="A34">IFERROR(INDEX(Control!$C$4:$C$33,SMALL(IF(Control!$B$4:$B$33="Sí",ROW(Control!$B$4:$B$33)),23)-3)-INDEX(Control!$D$4:$D$33,SMALL(IF(Control!$B$4:$B$33="Sí",ROW(Control!$B$4:$B$33)),23)-3)+INDEX(Control!$E$4:$E$33,SMALL(IF(Control!$B$4:$B$33="Sí",ROW(Control!$B$4:$B$33)),23)-3)-SUM(INDEX(Control!$F$4:G$33,SMALL(IF(Control!$B$4:$B$33="Sí",ROW(Control!$B$4:$B$33)),23)-3,0)),"")</f>
        <v>0</v>
      </c>
      <c r="B34" s="46" t="str" cm="1">
        <f t="array" ref="B34">IFERROR(INDEX(Control!$A$4:$A$33,SMALL(IF(Control!$B$4:$B$33="Sí",ROW(Control!$B$4:$B$33)),23)-3)&amp;IF(INDEX(Configuración!$C$10:$C$39,SMALL(IF(Control!$B$4:$B$33="Sí",ROW(Control!$B$4:$B$33)),23)-3)="Sí"," (solo para Enseñanzas Profesionales)",""),"")</f>
        <v>TROMBÓN</v>
      </c>
      <c r="C34" s="47"/>
      <c r="D34" s="47"/>
      <c r="E34" s="47"/>
      <c r="F34" s="47"/>
      <c r="G34" s="47"/>
      <c r="H34" s="47"/>
      <c r="I34" s="47"/>
      <c r="J34" s="47"/>
      <c r="K34" s="47"/>
      <c r="L34" s="47"/>
    </row>
    <row r="35" spans="1:12" ht="22" customHeight="1" x14ac:dyDescent="0.3">
      <c r="A35" s="33" cm="1">
        <f t="array" ref="A35">IFERROR(INDEX(Control!$C$4:$C$33,SMALL(IF(Control!$B$4:$B$33="Sí",ROW(Control!$B$4:$B$33)),24)-3)-INDEX(Control!$D$4:$D$33,SMALL(IF(Control!$B$4:$B$33="Sí",ROW(Control!$B$4:$B$33)),24)-3)+INDEX(Control!$E$4:$E$33,SMALL(IF(Control!$B$4:$B$33="Sí",ROW(Control!$B$4:$B$33)),24)-3)-SUM(INDEX(Control!$F$4:G$33,SMALL(IF(Control!$B$4:$B$33="Sí",ROW(Control!$B$4:$B$33)),24)-3,0)),"")</f>
        <v>0</v>
      </c>
      <c r="B35" s="48" t="str" cm="1">
        <f t="array" ref="B35">IFERROR(INDEX(Control!$A$4:$A$33,SMALL(IF(Control!$B$4:$B$33="Sí",ROW(Control!$B$4:$B$33)),24)-3)&amp;IF(INDEX(Configuración!$C$10:$C$39,SMALL(IF(Control!$B$4:$B$33="Sí",ROW(Control!$B$4:$B$33)),24)-3)="Sí"," (solo para Enseñanzas Profesionales)",""),"")</f>
        <v>TROMPA</v>
      </c>
      <c r="C35" s="49"/>
      <c r="D35" s="49"/>
      <c r="E35" s="49"/>
      <c r="F35" s="49"/>
      <c r="G35" s="49"/>
      <c r="H35" s="49"/>
      <c r="I35" s="49"/>
      <c r="J35" s="49"/>
      <c r="K35" s="49"/>
      <c r="L35" s="49"/>
    </row>
    <row r="36" spans="1:12" ht="22" customHeight="1" x14ac:dyDescent="0.3">
      <c r="A36" s="32" cm="1">
        <f t="array" ref="A36">IFERROR(INDEX(Control!$C$4:$C$33,SMALL(IF(Control!$B$4:$B$33="Sí",ROW(Control!$B$4:$B$33)),25)-3)-INDEX(Control!$D$4:$D$33,SMALL(IF(Control!$B$4:$B$33="Sí",ROW(Control!$B$4:$B$33)),25)-3)+INDEX(Control!$E$4:$E$33,SMALL(IF(Control!$B$4:$B$33="Sí",ROW(Control!$B$4:$B$33)),25)-3)-SUM(INDEX(Control!$F$4:G$33,SMALL(IF(Control!$B$4:$B$33="Sí",ROW(Control!$B$4:$B$33)),25)-3,0)),"")</f>
        <v>0</v>
      </c>
      <c r="B36" s="46" t="str" cm="1">
        <f t="array" ref="B36">IFERROR(INDEX(Control!$A$4:$A$33,SMALL(IF(Control!$B$4:$B$33="Sí",ROW(Control!$B$4:$B$33)),25)-3)&amp;IF(INDEX(Configuración!$C$10:$C$39,SMALL(IF(Control!$B$4:$B$33="Sí",ROW(Control!$B$4:$B$33)),25)-3)="Sí"," (solo para Enseñanzas Profesionales)",""),"")</f>
        <v>TROMPETA</v>
      </c>
      <c r="C36" s="47"/>
      <c r="D36" s="47"/>
      <c r="E36" s="47"/>
      <c r="F36" s="47"/>
      <c r="G36" s="47"/>
      <c r="H36" s="47"/>
      <c r="I36" s="47"/>
      <c r="J36" s="47"/>
      <c r="K36" s="47"/>
      <c r="L36" s="47"/>
    </row>
    <row r="37" spans="1:12" ht="22" customHeight="1" x14ac:dyDescent="0.3">
      <c r="A37" s="33" cm="1">
        <f t="array" ref="A37">IFERROR(INDEX(Control!$C$4:$C$33,SMALL(IF(Control!$B$4:$B$33="Sí",ROW(Control!$B$4:$B$33)),26)-3)-INDEX(Control!$D$4:$D$33,SMALL(IF(Control!$B$4:$B$33="Sí",ROW(Control!$B$4:$B$33)),26)-3)+INDEX(Control!$E$4:$E$33,SMALL(IF(Control!$B$4:$B$33="Sí",ROW(Control!$B$4:$B$33)),26)-3)-SUM(INDEX(Control!$F$4:G$33,SMALL(IF(Control!$B$4:$B$33="Sí",ROW(Control!$B$4:$B$33)),26)-3,0)),"")</f>
        <v>0</v>
      </c>
      <c r="B37" s="48" t="str" cm="1">
        <f t="array" ref="B37">IFERROR(INDEX(Control!$A$4:$A$33,SMALL(IF(Control!$B$4:$B$33="Sí",ROW(Control!$B$4:$B$33)),26)-3)&amp;IF(INDEX(Configuración!$C$10:$C$39,SMALL(IF(Control!$B$4:$B$33="Sí",ROW(Control!$B$4:$B$33)),26)-3)="Sí"," (solo para Enseñanzas Profesionales)",""),"")</f>
        <v>TUBA</v>
      </c>
      <c r="C37" s="49"/>
      <c r="D37" s="49"/>
      <c r="E37" s="49"/>
      <c r="F37" s="49"/>
      <c r="G37" s="49"/>
      <c r="H37" s="49"/>
      <c r="I37" s="49"/>
      <c r="J37" s="49"/>
      <c r="K37" s="49"/>
      <c r="L37" s="49"/>
    </row>
    <row r="38" spans="1:12" ht="22" customHeight="1" x14ac:dyDescent="0.3">
      <c r="A38" s="32" cm="1">
        <f t="array" ref="A38">IFERROR(INDEX(Control!$C$4:$C$33,SMALL(IF(Control!$B$4:$B$33="Sí",ROW(Control!$B$4:$B$33)),27)-3)-INDEX(Control!$D$4:$D$33,SMALL(IF(Control!$B$4:$B$33="Sí",ROW(Control!$B$4:$B$33)),27)-3)+INDEX(Control!$E$4:$E$33,SMALL(IF(Control!$B$4:$B$33="Sí",ROW(Control!$B$4:$B$33)),27)-3)-SUM(INDEX(Control!$F$4:G$33,SMALL(IF(Control!$B$4:$B$33="Sí",ROW(Control!$B$4:$B$33)),27)-3,0)),"")</f>
        <v>0</v>
      </c>
      <c r="B38" s="46" t="str" cm="1">
        <f t="array" ref="B38">IFERROR(INDEX(Control!$A$4:$A$33,SMALL(IF(Control!$B$4:$B$33="Sí",ROW(Control!$B$4:$B$33)),27)-3)&amp;IF(INDEX(Configuración!$C$10:$C$39,SMALL(IF(Control!$B$4:$B$33="Sí",ROW(Control!$B$4:$B$33)),27)-3)="Sí"," (solo para Enseñanzas Profesionales)",""),"")</f>
        <v>VIOLA</v>
      </c>
      <c r="C38" s="47"/>
      <c r="D38" s="47"/>
      <c r="E38" s="47"/>
      <c r="F38" s="47"/>
      <c r="G38" s="47"/>
      <c r="H38" s="47"/>
      <c r="I38" s="47"/>
      <c r="J38" s="47"/>
      <c r="K38" s="47"/>
      <c r="L38" s="47"/>
    </row>
    <row r="39" spans="1:12" ht="22" customHeight="1" x14ac:dyDescent="0.3">
      <c r="A39" s="33" cm="1">
        <f t="array" ref="A39">IFERROR(INDEX(Control!$C$4:$C$33,SMALL(IF(Control!$B$4:$B$33="Sí",ROW(Control!$B$4:$B$33)),28)-3)-INDEX(Control!$D$4:$D$33,SMALL(IF(Control!$B$4:$B$33="Sí",ROW(Control!$B$4:$B$33)),28)-3)+INDEX(Control!$E$4:$E$33,SMALL(IF(Control!$B$4:$B$33="Sí",ROW(Control!$B$4:$B$33)),28)-3)-SUM(INDEX(Control!$F$4:G$33,SMALL(IF(Control!$B$4:$B$33="Sí",ROW(Control!$B$4:$B$33)),28)-3,0)),"")</f>
        <v>0</v>
      </c>
      <c r="B39" s="48" t="str" cm="1">
        <f t="array" ref="B39">IFERROR(INDEX(Control!$A$4:$A$33,SMALL(IF(Control!$B$4:$B$33="Sí",ROW(Control!$B$4:$B$33)),28)-3)&amp;IF(INDEX(Configuración!$C$10:$C$39,SMALL(IF(Control!$B$4:$B$33="Sí",ROW(Control!$B$4:$B$33)),28)-3)="Sí"," (solo para Enseñanzas Profesionales)",""),"")</f>
        <v>VIOLA DA GAMBA</v>
      </c>
      <c r="C39" s="49"/>
      <c r="D39" s="49"/>
      <c r="E39" s="49"/>
      <c r="F39" s="49"/>
      <c r="G39" s="49"/>
      <c r="H39" s="49"/>
      <c r="I39" s="49"/>
      <c r="J39" s="49"/>
      <c r="K39" s="49"/>
      <c r="L39" s="49"/>
    </row>
    <row r="40" spans="1:12" ht="22" customHeight="1" x14ac:dyDescent="0.3">
      <c r="A40" s="32" cm="1">
        <f t="array" ref="A40">IFERROR(INDEX(Control!$C$4:$C$33,SMALL(IF(Control!$B$4:$B$33="Sí",ROW(Control!$B$4:$B$33)),29)-3)-INDEX(Control!$D$4:$D$33,SMALL(IF(Control!$B$4:$B$33="Sí",ROW(Control!$B$4:$B$33)),29)-3)+INDEX(Control!$E$4:$E$33,SMALL(IF(Control!$B$4:$B$33="Sí",ROW(Control!$B$4:$B$33)),29)-3)-SUM(INDEX(Control!$F$4:G$33,SMALL(IF(Control!$B$4:$B$33="Sí",ROW(Control!$B$4:$B$33)),29)-3,0)),"")</f>
        <v>0</v>
      </c>
      <c r="B40" s="46" t="str" cm="1">
        <f t="array" ref="B40">IFERROR(INDEX(Control!$A$4:$A$33,SMALL(IF(Control!$B$4:$B$33="Sí",ROW(Control!$B$4:$B$33)),29)-3)&amp;IF(INDEX(Configuración!$C$10:$C$39,SMALL(IF(Control!$B$4:$B$33="Sí",ROW(Control!$B$4:$B$33)),29)-3)="Sí"," (solo para Enseñanzas Profesionales)",""),"")</f>
        <v>VIOLÍN</v>
      </c>
      <c r="C40" s="47"/>
      <c r="D40" s="47"/>
      <c r="E40" s="47"/>
      <c r="F40" s="47"/>
      <c r="G40" s="47"/>
      <c r="H40" s="47"/>
      <c r="I40" s="47"/>
      <c r="J40" s="47"/>
      <c r="K40" s="47"/>
      <c r="L40" s="47"/>
    </row>
    <row r="41" spans="1:12" ht="22" customHeight="1" thickBot="1" x14ac:dyDescent="0.35">
      <c r="A41" s="43" cm="1">
        <f t="array" ref="A41">IFERROR(INDEX(Control!$C$4:$C$33,SMALL(IF(Control!$B$4:$B$33="Sí",ROW(Control!$B$4:$B$33)),30)-3)-INDEX(Control!$D$4:$D$33,SMALL(IF(Control!$B$4:$B$33="Sí",ROW(Control!$B$4:$B$33)),30)-3)+INDEX(Control!$E$4:$E$33,SMALL(IF(Control!$B$4:$B$33="Sí",ROW(Control!$B$4:$B$33)),30)-3)-SUM(INDEX(Control!$F$4:G$33,SMALL(IF(Control!$B$4:$B$33="Sí",ROW(Control!$B$4:$B$33)),30)-3,0)),"")</f>
        <v>0</v>
      </c>
      <c r="B41" s="62" t="str" cm="1">
        <f t="array" ref="B41">IFERROR(INDEX(Control!$A$4:$A$33,SMALL(IF(Control!$B$4:$B$33="Sí",ROW(Control!$B$4:$B$33)),30)-3)&amp;IF(INDEX(Configuración!$C$10:$C$39,SMALL(IF(Control!$B$4:$B$33="Sí",ROW(Control!$B$4:$B$33)),30)-3)="Sí"," (solo para Enseñanzas Profesionales)",""),"")</f>
        <v>VIOLONCHELO</v>
      </c>
      <c r="C41" s="63"/>
      <c r="D41" s="63"/>
      <c r="E41" s="63"/>
      <c r="F41" s="63"/>
      <c r="G41" s="63"/>
      <c r="H41" s="63"/>
      <c r="I41" s="63"/>
      <c r="J41" s="63"/>
      <c r="K41" s="63"/>
      <c r="L41" s="63"/>
    </row>
    <row r="42" spans="1:12" ht="30" customHeight="1" thickTop="1" x14ac:dyDescent="0.3">
      <c r="A42" s="44">
        <f>SUM(A12:A41)</f>
        <v>0</v>
      </c>
      <c r="B42" s="45" t="s">
        <v>189</v>
      </c>
      <c r="C42" s="45"/>
      <c r="D42" s="45"/>
      <c r="E42" s="45"/>
      <c r="F42" s="45"/>
      <c r="G42" s="45"/>
      <c r="H42" s="45"/>
      <c r="I42" s="45"/>
      <c r="J42" s="45"/>
      <c r="K42" s="45"/>
      <c r="L42" s="45"/>
    </row>
    <row r="43" spans="1:12" ht="20" customHeight="1" x14ac:dyDescent="0.2">
      <c r="A43" s="60" t="s">
        <v>114</v>
      </c>
      <c r="B43" s="61"/>
      <c r="C43" s="61"/>
      <c r="D43" s="61"/>
      <c r="E43" s="61"/>
      <c r="F43" s="61"/>
      <c r="G43" s="61"/>
      <c r="H43" s="61"/>
      <c r="I43" s="61"/>
      <c r="J43" s="61"/>
      <c r="K43" s="61"/>
      <c r="L43" s="61"/>
    </row>
    <row r="44" spans="1:12" ht="14" customHeight="1" x14ac:dyDescent="0.2">
      <c r="A44" s="29" t="s">
        <v>68</v>
      </c>
      <c r="B44" s="57" t="s">
        <v>42</v>
      </c>
      <c r="C44" s="57"/>
      <c r="D44" s="57"/>
      <c r="E44" s="57"/>
      <c r="F44" s="57"/>
      <c r="G44" s="29" t="s">
        <v>80</v>
      </c>
      <c r="H44" s="57" t="s">
        <v>53</v>
      </c>
      <c r="I44" s="57"/>
      <c r="J44" s="57"/>
      <c r="K44" s="57"/>
      <c r="L44" s="57"/>
    </row>
    <row r="45" spans="1:12" ht="14" customHeight="1" x14ac:dyDescent="0.2">
      <c r="A45" s="29" t="s">
        <v>69</v>
      </c>
      <c r="B45" s="57" t="s">
        <v>43</v>
      </c>
      <c r="C45" s="57"/>
      <c r="D45" s="57"/>
      <c r="E45" s="57"/>
      <c r="F45" s="57"/>
      <c r="G45" s="29" t="s">
        <v>81</v>
      </c>
      <c r="H45" s="57" t="s">
        <v>54</v>
      </c>
      <c r="I45" s="57"/>
      <c r="J45" s="57"/>
      <c r="K45" s="57"/>
      <c r="L45" s="57"/>
    </row>
    <row r="46" spans="1:12" ht="14" customHeight="1" x14ac:dyDescent="0.2">
      <c r="A46" s="28" t="s">
        <v>70</v>
      </c>
      <c r="B46" s="58" t="s">
        <v>44</v>
      </c>
      <c r="C46" s="57"/>
      <c r="D46" s="57"/>
      <c r="E46" s="57"/>
      <c r="F46" s="57"/>
      <c r="G46" s="29" t="s">
        <v>82</v>
      </c>
      <c r="H46" s="57" t="s">
        <v>55</v>
      </c>
      <c r="I46" s="57"/>
      <c r="J46" s="57"/>
      <c r="K46" s="57"/>
      <c r="L46" s="57"/>
    </row>
    <row r="47" spans="1:12" ht="14" customHeight="1" x14ac:dyDescent="0.2">
      <c r="A47" s="29" t="s">
        <v>71</v>
      </c>
      <c r="B47" s="57" t="s">
        <v>45</v>
      </c>
      <c r="C47" s="57"/>
      <c r="D47" s="57"/>
      <c r="E47" s="57"/>
      <c r="F47" s="57"/>
      <c r="G47" s="29" t="s">
        <v>83</v>
      </c>
      <c r="H47" s="57" t="s">
        <v>56</v>
      </c>
      <c r="I47" s="57"/>
      <c r="J47" s="57"/>
      <c r="K47" s="57"/>
      <c r="L47" s="57"/>
    </row>
    <row r="48" spans="1:12" ht="14" customHeight="1" x14ac:dyDescent="0.2">
      <c r="A48" s="29" t="s">
        <v>72</v>
      </c>
      <c r="B48" s="57" t="s">
        <v>194</v>
      </c>
      <c r="C48" s="57"/>
      <c r="D48" s="57"/>
      <c r="E48" s="57"/>
      <c r="F48" s="57"/>
      <c r="G48" s="29" t="s">
        <v>84</v>
      </c>
      <c r="H48" s="57" t="s">
        <v>57</v>
      </c>
      <c r="I48" s="57"/>
      <c r="J48" s="57"/>
      <c r="K48" s="57"/>
      <c r="L48" s="57"/>
    </row>
    <row r="49" spans="1:12" ht="14" customHeight="1" x14ac:dyDescent="0.2">
      <c r="A49" s="29" t="s">
        <v>73</v>
      </c>
      <c r="B49" s="57" t="s">
        <v>46</v>
      </c>
      <c r="C49" s="57"/>
      <c r="D49" s="57"/>
      <c r="E49" s="57"/>
      <c r="F49" s="57"/>
      <c r="G49" s="29" t="s">
        <v>85</v>
      </c>
      <c r="H49" s="57" t="s">
        <v>58</v>
      </c>
      <c r="I49" s="57"/>
      <c r="J49" s="57"/>
      <c r="K49" s="57"/>
      <c r="L49" s="57"/>
    </row>
    <row r="50" spans="1:12" ht="14" customHeight="1" x14ac:dyDescent="0.2">
      <c r="A50" s="29" t="s">
        <v>74</v>
      </c>
      <c r="B50" s="57" t="s">
        <v>47</v>
      </c>
      <c r="C50" s="57"/>
      <c r="D50" s="57"/>
      <c r="E50" s="57"/>
      <c r="F50" s="57"/>
      <c r="G50" s="29" t="s">
        <v>86</v>
      </c>
      <c r="H50" s="57" t="s">
        <v>59</v>
      </c>
      <c r="I50" s="57"/>
      <c r="J50" s="57"/>
      <c r="K50" s="57"/>
      <c r="L50" s="57"/>
    </row>
    <row r="51" spans="1:12" ht="14" customHeight="1" x14ac:dyDescent="0.2">
      <c r="A51" s="29" t="s">
        <v>75</v>
      </c>
      <c r="B51" s="57" t="s">
        <v>48</v>
      </c>
      <c r="C51" s="57"/>
      <c r="D51" s="57"/>
      <c r="E51" s="57"/>
      <c r="F51" s="57"/>
      <c r="G51" s="29" t="s">
        <v>87</v>
      </c>
      <c r="H51" s="57" t="s">
        <v>60</v>
      </c>
      <c r="I51" s="57"/>
      <c r="J51" s="57"/>
      <c r="K51" s="57"/>
      <c r="L51" s="57"/>
    </row>
    <row r="52" spans="1:12" ht="14" customHeight="1" x14ac:dyDescent="0.2">
      <c r="A52" s="29" t="s">
        <v>76</v>
      </c>
      <c r="B52" s="57" t="s">
        <v>49</v>
      </c>
      <c r="C52" s="57"/>
      <c r="D52" s="57"/>
      <c r="E52" s="57"/>
      <c r="F52" s="57"/>
      <c r="G52" s="29" t="s">
        <v>88</v>
      </c>
      <c r="H52" s="57" t="s">
        <v>61</v>
      </c>
      <c r="I52" s="57"/>
      <c r="J52" s="57"/>
      <c r="K52" s="57"/>
      <c r="L52" s="57"/>
    </row>
    <row r="53" spans="1:12" ht="14" customHeight="1" x14ac:dyDescent="0.2">
      <c r="A53" s="29" t="s">
        <v>77</v>
      </c>
      <c r="B53" s="57" t="s">
        <v>50</v>
      </c>
      <c r="C53" s="57"/>
      <c r="D53" s="57"/>
      <c r="E53" s="57"/>
      <c r="F53" s="57"/>
      <c r="G53" s="29" t="s">
        <v>89</v>
      </c>
      <c r="H53" s="57" t="s">
        <v>62</v>
      </c>
      <c r="I53" s="57"/>
      <c r="J53" s="57"/>
      <c r="K53" s="57"/>
      <c r="L53" s="57"/>
    </row>
    <row r="54" spans="1:12" ht="14" customHeight="1" x14ac:dyDescent="0.2">
      <c r="A54" s="29" t="s">
        <v>78</v>
      </c>
      <c r="B54" s="57" t="s">
        <v>51</v>
      </c>
      <c r="C54" s="57"/>
      <c r="D54" s="57"/>
      <c r="E54" s="57"/>
      <c r="F54" s="57"/>
      <c r="G54" s="29" t="s">
        <v>90</v>
      </c>
      <c r="H54" s="57" t="s">
        <v>63</v>
      </c>
      <c r="I54" s="57"/>
      <c r="J54" s="57"/>
      <c r="K54" s="57"/>
      <c r="L54" s="57"/>
    </row>
    <row r="55" spans="1:12" ht="14" customHeight="1" x14ac:dyDescent="0.2">
      <c r="A55" s="29" t="s">
        <v>79</v>
      </c>
      <c r="B55" s="57" t="s">
        <v>52</v>
      </c>
      <c r="C55" s="57"/>
      <c r="D55" s="57"/>
      <c r="E55" s="57"/>
      <c r="F55" s="57"/>
      <c r="G55" s="30"/>
      <c r="H55" s="30"/>
      <c r="I55" s="30"/>
      <c r="J55" s="30"/>
      <c r="K55" s="30"/>
      <c r="L55" s="30"/>
    </row>
  </sheetData>
  <sheetProtection sheet="1" objects="1" scenarios="1"/>
  <mergeCells count="62">
    <mergeCell ref="H52:L52"/>
    <mergeCell ref="H53:L53"/>
    <mergeCell ref="H54:L54"/>
    <mergeCell ref="B11:L11"/>
    <mergeCell ref="B12:L12"/>
    <mergeCell ref="B13:L13"/>
    <mergeCell ref="B14:L14"/>
    <mergeCell ref="B15:L15"/>
    <mergeCell ref="B16:L16"/>
    <mergeCell ref="B17:L17"/>
    <mergeCell ref="B54:F54"/>
    <mergeCell ref="A43:L43"/>
    <mergeCell ref="B45:F45"/>
    <mergeCell ref="B46:F46"/>
    <mergeCell ref="B47:F47"/>
    <mergeCell ref="B41:L41"/>
    <mergeCell ref="B55:F55"/>
    <mergeCell ref="H44:L44"/>
    <mergeCell ref="H45:L45"/>
    <mergeCell ref="H46:L46"/>
    <mergeCell ref="H47:L47"/>
    <mergeCell ref="H48:L48"/>
    <mergeCell ref="H49:L49"/>
    <mergeCell ref="H50:L50"/>
    <mergeCell ref="H51:L51"/>
    <mergeCell ref="B48:F48"/>
    <mergeCell ref="B49:F49"/>
    <mergeCell ref="B50:F50"/>
    <mergeCell ref="B51:F51"/>
    <mergeCell ref="B52:F52"/>
    <mergeCell ref="B53:F53"/>
    <mergeCell ref="B44:F44"/>
    <mergeCell ref="A9:L9"/>
    <mergeCell ref="B39:L39"/>
    <mergeCell ref="B40:L40"/>
    <mergeCell ref="B29:L29"/>
    <mergeCell ref="B30:L30"/>
    <mergeCell ref="B31:L31"/>
    <mergeCell ref="B32:L32"/>
    <mergeCell ref="B38:L38"/>
    <mergeCell ref="B22:L22"/>
    <mergeCell ref="B23:L23"/>
    <mergeCell ref="B24:L24"/>
    <mergeCell ref="B25:L25"/>
    <mergeCell ref="B26:L26"/>
    <mergeCell ref="B27:L27"/>
    <mergeCell ref="B28:L28"/>
    <mergeCell ref="B33:L33"/>
    <mergeCell ref="A1:L1"/>
    <mergeCell ref="A2:L2"/>
    <mergeCell ref="A3:L3"/>
    <mergeCell ref="A4:L4"/>
    <mergeCell ref="A6:L6"/>
    <mergeCell ref="B42:L42"/>
    <mergeCell ref="B18:L18"/>
    <mergeCell ref="B19:L19"/>
    <mergeCell ref="B20:L20"/>
    <mergeCell ref="B21:L21"/>
    <mergeCell ref="B34:L34"/>
    <mergeCell ref="B35:L35"/>
    <mergeCell ref="B36:L36"/>
    <mergeCell ref="B37:L37"/>
  </mergeCells>
  <conditionalFormatting sqref="A12:L41">
    <cfRule type="expression" dxfId="20" priority="1">
      <formula>$B12=""</formula>
    </cfRule>
  </conditionalFormatting>
  <pageMargins left="0.7" right="0.7" top="0.75" bottom="0.75" header="0.3" footer="0.3"/>
  <pageSetup paperSize="9" scale="56" orientation="portrait" horizontalDpi="0" verticalDpi="0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81333F2-94DF-2D48-8FD6-EFEAB17C924E}">
  <sheetPr>
    <pageSetUpPr fitToPage="1"/>
  </sheetPr>
  <dimension ref="A1:L55"/>
  <sheetViews>
    <sheetView workbookViewId="0">
      <selection activeCell="A4" sqref="A4:L4"/>
    </sheetView>
  </sheetViews>
  <sheetFormatPr baseColWidth="10" defaultRowHeight="16" x14ac:dyDescent="0.2"/>
  <cols>
    <col min="1" max="1" width="20" customWidth="1"/>
    <col min="2" max="12" width="10" customWidth="1"/>
  </cols>
  <sheetData>
    <row r="1" spans="1:12" ht="60" customHeight="1" x14ac:dyDescent="0.2">
      <c r="A1" s="50" t="s">
        <v>66</v>
      </c>
      <c r="B1" s="51"/>
      <c r="C1" s="51"/>
      <c r="D1" s="51"/>
      <c r="E1" s="51"/>
      <c r="F1" s="51"/>
      <c r="G1" s="51"/>
      <c r="H1" s="51"/>
      <c r="I1" s="51"/>
      <c r="J1" s="51"/>
      <c r="K1" s="51"/>
      <c r="L1" s="51"/>
    </row>
    <row r="2" spans="1:12" ht="42" customHeight="1" x14ac:dyDescent="0.4">
      <c r="A2" s="52">
        <f>Configuración!B3</f>
        <v>0</v>
      </c>
      <c r="B2" s="51"/>
      <c r="C2" s="51"/>
      <c r="D2" s="51"/>
      <c r="E2" s="51"/>
      <c r="F2" s="51"/>
      <c r="G2" s="51"/>
      <c r="H2" s="51"/>
      <c r="I2" s="51"/>
      <c r="J2" s="51"/>
      <c r="K2" s="51"/>
      <c r="L2" s="51"/>
    </row>
    <row r="3" spans="1:12" ht="24" customHeight="1" x14ac:dyDescent="0.25">
      <c r="A3" s="53" t="str">
        <f>"Curso académico: "&amp;Configuración!B4</f>
        <v xml:space="preserve">Curso académico: </v>
      </c>
      <c r="B3" s="51"/>
      <c r="C3" s="51"/>
      <c r="D3" s="51"/>
      <c r="E3" s="51"/>
      <c r="F3" s="51"/>
      <c r="G3" s="51"/>
      <c r="H3" s="51"/>
      <c r="I3" s="51"/>
      <c r="J3" s="51"/>
      <c r="K3" s="51"/>
      <c r="L3" s="51"/>
    </row>
    <row r="4" spans="1:12" ht="34" customHeight="1" x14ac:dyDescent="0.3">
      <c r="A4" s="54" t="s">
        <v>121</v>
      </c>
      <c r="B4" s="51"/>
      <c r="C4" s="51"/>
      <c r="D4" s="51"/>
      <c r="E4" s="51"/>
      <c r="F4" s="51"/>
      <c r="G4" s="51"/>
      <c r="H4" s="51"/>
      <c r="I4" s="51"/>
      <c r="J4" s="51"/>
      <c r="K4" s="51"/>
      <c r="L4" s="51"/>
    </row>
    <row r="5" spans="1:12" ht="6" customHeight="1" x14ac:dyDescent="0.2"/>
    <row r="6" spans="1:12" ht="22" customHeight="1" thickBot="1" x14ac:dyDescent="0.25">
      <c r="A6" s="55" t="s">
        <v>67</v>
      </c>
      <c r="B6" s="51"/>
      <c r="C6" s="51"/>
      <c r="D6" s="51"/>
      <c r="E6" s="51"/>
      <c r="F6" s="51"/>
      <c r="G6" s="51"/>
      <c r="H6" s="51"/>
      <c r="I6" s="51"/>
      <c r="J6" s="51"/>
      <c r="K6" s="51"/>
      <c r="L6" s="51"/>
    </row>
    <row r="7" spans="1:12" ht="22" customHeight="1" thickBot="1" x14ac:dyDescent="0.25">
      <c r="A7" s="21" t="s">
        <v>68</v>
      </c>
      <c r="B7" s="21" t="s">
        <v>69</v>
      </c>
      <c r="C7" s="21" t="s">
        <v>70</v>
      </c>
      <c r="D7" s="15" t="s">
        <v>71</v>
      </c>
      <c r="E7" s="18" t="s">
        <v>72</v>
      </c>
      <c r="F7" s="18" t="s">
        <v>73</v>
      </c>
      <c r="G7" s="18" t="s">
        <v>74</v>
      </c>
      <c r="H7" s="18" t="s">
        <v>75</v>
      </c>
      <c r="I7" s="18" t="s">
        <v>76</v>
      </c>
      <c r="J7" s="18" t="s">
        <v>77</v>
      </c>
      <c r="K7" s="18" t="s">
        <v>78</v>
      </c>
      <c r="L7" s="19" t="s">
        <v>79</v>
      </c>
    </row>
    <row r="8" spans="1:12" ht="22" customHeight="1" thickBot="1" x14ac:dyDescent="0.25">
      <c r="A8" s="17" t="s">
        <v>80</v>
      </c>
      <c r="B8" s="17" t="s">
        <v>81</v>
      </c>
      <c r="C8" s="17" t="s">
        <v>82</v>
      </c>
      <c r="D8" s="17" t="s">
        <v>83</v>
      </c>
      <c r="E8" s="17" t="s">
        <v>84</v>
      </c>
      <c r="F8" s="17" t="s">
        <v>85</v>
      </c>
      <c r="G8" s="17" t="s">
        <v>86</v>
      </c>
      <c r="H8" s="17" t="s">
        <v>87</v>
      </c>
      <c r="I8" s="17" t="s">
        <v>88</v>
      </c>
      <c r="J8" s="17" t="s">
        <v>89</v>
      </c>
      <c r="K8" s="17" t="s">
        <v>90</v>
      </c>
      <c r="L8" s="20"/>
    </row>
    <row r="9" spans="1:12" ht="20" customHeight="1" x14ac:dyDescent="0.2">
      <c r="A9" s="56" t="s">
        <v>95</v>
      </c>
      <c r="B9" s="51"/>
      <c r="C9" s="51"/>
      <c r="D9" s="51"/>
      <c r="E9" s="51"/>
      <c r="F9" s="51"/>
      <c r="G9" s="51"/>
      <c r="H9" s="51"/>
      <c r="I9" s="51"/>
      <c r="J9" s="51"/>
      <c r="K9" s="51"/>
      <c r="L9" s="51"/>
    </row>
    <row r="10" spans="1:12" ht="6" customHeight="1" x14ac:dyDescent="0.2"/>
    <row r="11" spans="1:12" ht="26" customHeight="1" x14ac:dyDescent="0.25">
      <c r="A11" s="31" t="s">
        <v>92</v>
      </c>
      <c r="B11" s="59" t="s">
        <v>4</v>
      </c>
      <c r="C11" s="59"/>
      <c r="D11" s="59"/>
      <c r="E11" s="59"/>
      <c r="F11" s="59"/>
      <c r="G11" s="59"/>
      <c r="H11" s="59"/>
      <c r="I11" s="59"/>
      <c r="J11" s="59"/>
      <c r="K11" s="59"/>
      <c r="L11" s="59"/>
    </row>
    <row r="12" spans="1:12" ht="22" customHeight="1" x14ac:dyDescent="0.3">
      <c r="A12" s="32" cm="1">
        <f t="array" ref="A12">IFERROR(INDEX(Control!$C$4:$C$33,SMALL(IF(Control!$B$4:$B$33="Sí",ROW(Control!$B$4:$B$33)),1)-3)-INDEX(Control!$D$4:$D$33,SMALL(IF(Control!$B$4:$B$33="Sí",ROW(Control!$B$4:$B$33)),1)-3)+INDEX(Control!$E$4:$E$33,SMALL(IF(Control!$B$4:$B$33="Sí",ROW(Control!$B$4:$B$33)),1)-3)-SUM(INDEX(Control!$F$4:H$33,SMALL(IF(Control!$B$4:$B$33="Sí",ROW(Control!$B$4:$B$33)),1)-3,0)),"")</f>
        <v>0</v>
      </c>
      <c r="B12" s="46" t="str" cm="1">
        <f t="array" ref="B12">IFERROR(INDEX(Control!$A$4:$A$33,SMALL(IF(Control!$B$4:$B$33="Sí",ROW(Control!$B$4:$B$33)),1)-3)&amp;IF(INDEX(Configuración!$C$10:$C$39,SMALL(IF(Control!$B$4:$B$33="Sí",ROW(Control!$B$4:$B$33)),1)-3)="Sí"," (solo para Enseñanzas Profesionales)",""),"")</f>
        <v>ACORDEÓN</v>
      </c>
      <c r="C12" s="47"/>
      <c r="D12" s="47"/>
      <c r="E12" s="47"/>
      <c r="F12" s="47"/>
      <c r="G12" s="47"/>
      <c r="H12" s="47"/>
      <c r="I12" s="47"/>
      <c r="J12" s="47"/>
      <c r="K12" s="47"/>
      <c r="L12" s="47"/>
    </row>
    <row r="13" spans="1:12" ht="22" customHeight="1" x14ac:dyDescent="0.3">
      <c r="A13" s="33" cm="1">
        <f t="array" ref="A13">IFERROR(INDEX(Control!$C$4:$C$33,SMALL(IF(Control!$B$4:$B$33="Sí",ROW(Control!$B$4:$B$33)),2)-3)-INDEX(Control!$D$4:$D$33,SMALL(IF(Control!$B$4:$B$33="Sí",ROW(Control!$B$4:$B$33)),2)-3)+INDEX(Control!$E$4:$E$33,SMALL(IF(Control!$B$4:$B$33="Sí",ROW(Control!$B$4:$B$33)),2)-3)-SUM(INDEX(Control!$F$4:H$33,SMALL(IF(Control!$B$4:$B$33="Sí",ROW(Control!$B$4:$B$33)),2)-3,0)),"")</f>
        <v>0</v>
      </c>
      <c r="B13" s="48" t="str" cm="1">
        <f t="array" ref="B13">IFERROR(INDEX(Control!$A$4:$A$33,SMALL(IF(Control!$B$4:$B$33="Sí",ROW(Control!$B$4:$B$33)),2)-3)&amp;IF(INDEX(Configuración!$C$10:$C$39,SMALL(IF(Control!$B$4:$B$33="Sí",ROW(Control!$B$4:$B$33)),2)-3)="Sí"," (solo para Enseñanzas Profesionales)",""),"")</f>
        <v>ARPA</v>
      </c>
      <c r="C13" s="49"/>
      <c r="D13" s="49"/>
      <c r="E13" s="49"/>
      <c r="F13" s="49"/>
      <c r="G13" s="49"/>
      <c r="H13" s="49"/>
      <c r="I13" s="49"/>
      <c r="J13" s="49"/>
      <c r="K13" s="49"/>
      <c r="L13" s="49"/>
    </row>
    <row r="14" spans="1:12" ht="22" customHeight="1" x14ac:dyDescent="0.3">
      <c r="A14" s="32" cm="1">
        <f t="array" ref="A14">IFERROR(INDEX(Control!$C$4:$C$33,SMALL(IF(Control!$B$4:$B$33="Sí",ROW(Control!$B$4:$B$33)),3)-3)-INDEX(Control!$D$4:$D$33,SMALL(IF(Control!$B$4:$B$33="Sí",ROW(Control!$B$4:$B$33)),3)-3)+INDEX(Control!$E$4:$E$33,SMALL(IF(Control!$B$4:$B$33="Sí",ROW(Control!$B$4:$B$33)),3)-3)-SUM(INDEX(Control!$F$4:H$33,SMALL(IF(Control!$B$4:$B$33="Sí",ROW(Control!$B$4:$B$33)),3)-3,0)),"")</f>
        <v>0</v>
      </c>
      <c r="B14" s="46" t="str" cm="1">
        <f t="array" ref="B14">IFERROR(INDEX(Control!$A$4:$A$33,SMALL(IF(Control!$B$4:$B$33="Sí",ROW(Control!$B$4:$B$33)),3)-3)&amp;IF(INDEX(Configuración!$C$10:$C$39,SMALL(IF(Control!$B$4:$B$33="Sí",ROW(Control!$B$4:$B$33)),3)-3)="Sí"," (solo para Enseñanzas Profesionales)",""),"")</f>
        <v>BAJO ELÉCTRICO</v>
      </c>
      <c r="C14" s="47"/>
      <c r="D14" s="47"/>
      <c r="E14" s="47"/>
      <c r="F14" s="47"/>
      <c r="G14" s="47"/>
      <c r="H14" s="47"/>
      <c r="I14" s="47"/>
      <c r="J14" s="47"/>
      <c r="K14" s="47"/>
      <c r="L14" s="47"/>
    </row>
    <row r="15" spans="1:12" ht="22" customHeight="1" x14ac:dyDescent="0.3">
      <c r="A15" s="33" cm="1">
        <f t="array" ref="A15">IFERROR(INDEX(Control!$C$4:$C$33,SMALL(IF(Control!$B$4:$B$33="Sí",ROW(Control!$B$4:$B$33)),4)-3)-INDEX(Control!$D$4:$D$33,SMALL(IF(Control!$B$4:$B$33="Sí",ROW(Control!$B$4:$B$33)),4)-3)+INDEX(Control!$E$4:$E$33,SMALL(IF(Control!$B$4:$B$33="Sí",ROW(Control!$B$4:$B$33)),4)-3)-SUM(INDEX(Control!$F$4:H$33,SMALL(IF(Control!$B$4:$B$33="Sí",ROW(Control!$B$4:$B$33)),4)-3,0)),"")</f>
        <v>0</v>
      </c>
      <c r="B15" s="48" t="str" cm="1">
        <f t="array" ref="B15">IFERROR(INDEX(Control!$A$4:$A$33,SMALL(IF(Control!$B$4:$B$33="Sí",ROW(Control!$B$4:$B$33)),4)-3)&amp;IF(INDEX(Configuración!$C$10:$C$39,SMALL(IF(Control!$B$4:$B$33="Sí",ROW(Control!$B$4:$B$33)),4)-3)="Sí"," (solo para Enseñanzas Profesionales)",""),"")</f>
        <v>CANTO (solo para Enseñanzas Profesionales)</v>
      </c>
      <c r="C15" s="49"/>
      <c r="D15" s="49"/>
      <c r="E15" s="49"/>
      <c r="F15" s="49"/>
      <c r="G15" s="49"/>
      <c r="H15" s="49"/>
      <c r="I15" s="49"/>
      <c r="J15" s="49"/>
      <c r="K15" s="49"/>
      <c r="L15" s="49"/>
    </row>
    <row r="16" spans="1:12" ht="22" customHeight="1" x14ac:dyDescent="0.3">
      <c r="A16" s="32" cm="1">
        <f t="array" ref="A16">IFERROR(INDEX(Control!$C$4:$C$33,SMALL(IF(Control!$B$4:$B$33="Sí",ROW(Control!$B$4:$B$33)),5)-3)-INDEX(Control!$D$4:$D$33,SMALL(IF(Control!$B$4:$B$33="Sí",ROW(Control!$B$4:$B$33)),5)-3)+INDEX(Control!$E$4:$E$33,SMALL(IF(Control!$B$4:$B$33="Sí",ROW(Control!$B$4:$B$33)),5)-3)-SUM(INDEX(Control!$F$4:H$33,SMALL(IF(Control!$B$4:$B$33="Sí",ROW(Control!$B$4:$B$33)),5)-3,0)),"")</f>
        <v>0</v>
      </c>
      <c r="B16" s="46" t="str" cm="1">
        <f t="array" ref="B16">IFERROR(INDEX(Control!$A$4:$A$33,SMALL(IF(Control!$B$4:$B$33="Sí",ROW(Control!$B$4:$B$33)),5)-3)&amp;IF(INDEX(Configuración!$C$10:$C$39,SMALL(IF(Control!$B$4:$B$33="Sí",ROW(Control!$B$4:$B$33)),5)-3)="Sí"," (solo para Enseñanzas Profesionales)",""),"")</f>
        <v>CANTO VALENCIANO</v>
      </c>
      <c r="C16" s="47"/>
      <c r="D16" s="47"/>
      <c r="E16" s="47"/>
      <c r="F16" s="47"/>
      <c r="G16" s="47"/>
      <c r="H16" s="47"/>
      <c r="I16" s="47"/>
      <c r="J16" s="47"/>
      <c r="K16" s="47"/>
      <c r="L16" s="47"/>
    </row>
    <row r="17" spans="1:12" ht="22" customHeight="1" x14ac:dyDescent="0.3">
      <c r="A17" s="33" cm="1">
        <f t="array" ref="A17">IFERROR(INDEX(Control!$C$4:$C$33,SMALL(IF(Control!$B$4:$B$33="Sí",ROW(Control!$B$4:$B$33)),6)-3)-INDEX(Control!$D$4:$D$33,SMALL(IF(Control!$B$4:$B$33="Sí",ROW(Control!$B$4:$B$33)),6)-3)+INDEX(Control!$E$4:$E$33,SMALL(IF(Control!$B$4:$B$33="Sí",ROW(Control!$B$4:$B$33)),6)-3)-SUM(INDEX(Control!$F$4:H$33,SMALL(IF(Control!$B$4:$B$33="Sí",ROW(Control!$B$4:$B$33)),6)-3,0)),"")</f>
        <v>0</v>
      </c>
      <c r="B17" s="48" t="str" cm="1">
        <f t="array" ref="B17">IFERROR(INDEX(Control!$A$4:$A$33,SMALL(IF(Control!$B$4:$B$33="Sí",ROW(Control!$B$4:$B$33)),6)-3)&amp;IF(INDEX(Configuración!$C$10:$C$39,SMALL(IF(Control!$B$4:$B$33="Sí",ROW(Control!$B$4:$B$33)),6)-3)="Sí"," (solo para Enseñanzas Profesionales)",""),"")</f>
        <v>CLARINETE</v>
      </c>
      <c r="C17" s="49"/>
      <c r="D17" s="49"/>
      <c r="E17" s="49"/>
      <c r="F17" s="49"/>
      <c r="G17" s="49"/>
      <c r="H17" s="49"/>
      <c r="I17" s="49"/>
      <c r="J17" s="49"/>
      <c r="K17" s="49"/>
      <c r="L17" s="49"/>
    </row>
    <row r="18" spans="1:12" ht="22" customHeight="1" x14ac:dyDescent="0.3">
      <c r="A18" s="32" cm="1">
        <f t="array" ref="A18">IFERROR(INDEX(Control!$C$4:$C$33,SMALL(IF(Control!$B$4:$B$33="Sí",ROW(Control!$B$4:$B$33)),7)-3)-INDEX(Control!$D$4:$D$33,SMALL(IF(Control!$B$4:$B$33="Sí",ROW(Control!$B$4:$B$33)),7)-3)+INDEX(Control!$E$4:$E$33,SMALL(IF(Control!$B$4:$B$33="Sí",ROW(Control!$B$4:$B$33)),7)-3)-SUM(INDEX(Control!$F$4:H$33,SMALL(IF(Control!$B$4:$B$33="Sí",ROW(Control!$B$4:$B$33)),7)-3,0)),"")</f>
        <v>0</v>
      </c>
      <c r="B18" s="46" t="str" cm="1">
        <f t="array" ref="B18">IFERROR(INDEX(Control!$A$4:$A$33,SMALL(IF(Control!$B$4:$B$33="Sí",ROW(Control!$B$4:$B$33)),7)-3)&amp;IF(INDEX(Configuración!$C$10:$C$39,SMALL(IF(Control!$B$4:$B$33="Sí",ROW(Control!$B$4:$B$33)),7)-3)="Sí"," (solo para Enseñanzas Profesionales)",""),"")</f>
        <v>CLAVECÍN</v>
      </c>
      <c r="C18" s="47"/>
      <c r="D18" s="47"/>
      <c r="E18" s="47"/>
      <c r="F18" s="47"/>
      <c r="G18" s="47"/>
      <c r="H18" s="47"/>
      <c r="I18" s="47"/>
      <c r="J18" s="47"/>
      <c r="K18" s="47"/>
      <c r="L18" s="47"/>
    </row>
    <row r="19" spans="1:12" ht="22" customHeight="1" x14ac:dyDescent="0.3">
      <c r="A19" s="33" cm="1">
        <f t="array" ref="A19">IFERROR(INDEX(Control!$C$4:$C$33,SMALL(IF(Control!$B$4:$B$33="Sí",ROW(Control!$B$4:$B$33)),8)-3)-INDEX(Control!$D$4:$D$33,SMALL(IF(Control!$B$4:$B$33="Sí",ROW(Control!$B$4:$B$33)),8)-3)+INDEX(Control!$E$4:$E$33,SMALL(IF(Control!$B$4:$B$33="Sí",ROW(Control!$B$4:$B$33)),8)-3)-SUM(INDEX(Control!$F$4:H$33,SMALL(IF(Control!$B$4:$B$33="Sí",ROW(Control!$B$4:$B$33)),8)-3,0)),"")</f>
        <v>0</v>
      </c>
      <c r="B19" s="48" t="str" cm="1">
        <f t="array" ref="B19">IFERROR(INDEX(Control!$A$4:$A$33,SMALL(IF(Control!$B$4:$B$33="Sí",ROW(Control!$B$4:$B$33)),8)-3)&amp;IF(INDEX(Configuración!$C$10:$C$39,SMALL(IF(Control!$B$4:$B$33="Sí",ROW(Control!$B$4:$B$33)),8)-3)="Sí"," (solo para Enseñanzas Profesionales)",""),"")</f>
        <v>CONTRABAJO</v>
      </c>
      <c r="C19" s="49"/>
      <c r="D19" s="49"/>
      <c r="E19" s="49"/>
      <c r="F19" s="49"/>
      <c r="G19" s="49"/>
      <c r="H19" s="49"/>
      <c r="I19" s="49"/>
      <c r="J19" s="49"/>
      <c r="K19" s="49"/>
      <c r="L19" s="49"/>
    </row>
    <row r="20" spans="1:12" ht="22" customHeight="1" x14ac:dyDescent="0.3">
      <c r="A20" s="32" cm="1">
        <f t="array" ref="A20">IFERROR(INDEX(Control!$C$4:$C$33,SMALL(IF(Control!$B$4:$B$33="Sí",ROW(Control!$B$4:$B$33)),9)-3)-INDEX(Control!$D$4:$D$33,SMALL(IF(Control!$B$4:$B$33="Sí",ROW(Control!$B$4:$B$33)),9)-3)+INDEX(Control!$E$4:$E$33,SMALL(IF(Control!$B$4:$B$33="Sí",ROW(Control!$B$4:$B$33)),9)-3)-SUM(INDEX(Control!$F$4:H$33,SMALL(IF(Control!$B$4:$B$33="Sí",ROW(Control!$B$4:$B$33)),9)-3,0)),"")</f>
        <v>0</v>
      </c>
      <c r="B20" s="46" t="str" cm="1">
        <f t="array" ref="B20">IFERROR(INDEX(Control!$A$4:$A$33,SMALL(IF(Control!$B$4:$B$33="Sí",ROW(Control!$B$4:$B$33)),9)-3)&amp;IF(INDEX(Configuración!$C$10:$C$39,SMALL(IF(Control!$B$4:$B$33="Sí",ROW(Control!$B$4:$B$33)),9)-3)="Sí"," (solo para Enseñanzas Profesionales)",""),"")</f>
        <v>CORO</v>
      </c>
      <c r="C20" s="47"/>
      <c r="D20" s="47"/>
      <c r="E20" s="47"/>
      <c r="F20" s="47"/>
      <c r="G20" s="47"/>
      <c r="H20" s="47"/>
      <c r="I20" s="47"/>
      <c r="J20" s="47"/>
      <c r="K20" s="47"/>
      <c r="L20" s="47"/>
    </row>
    <row r="21" spans="1:12" ht="22" customHeight="1" x14ac:dyDescent="0.3">
      <c r="A21" s="33" cm="1">
        <f t="array" ref="A21">IFERROR(INDEX(Control!$C$4:$C$33,SMALL(IF(Control!$B$4:$B$33="Sí",ROW(Control!$B$4:$B$33)),10)-3)-INDEX(Control!$D$4:$D$33,SMALL(IF(Control!$B$4:$B$33="Sí",ROW(Control!$B$4:$B$33)),10)-3)+INDEX(Control!$E$4:$E$33,SMALL(IF(Control!$B$4:$B$33="Sí",ROW(Control!$B$4:$B$33)),10)-3)-SUM(INDEX(Control!$F$4:H$33,SMALL(IF(Control!$B$4:$B$33="Sí",ROW(Control!$B$4:$B$33)),10)-3,0)),"")</f>
        <v>0</v>
      </c>
      <c r="B21" s="48" t="str" cm="1">
        <f t="array" ref="B21">IFERROR(INDEX(Control!$A$4:$A$33,SMALL(IF(Control!$B$4:$B$33="Sí",ROW(Control!$B$4:$B$33)),10)-3)&amp;IF(INDEX(Configuración!$C$10:$C$39,SMALL(IF(Control!$B$4:$B$33="Sí",ROW(Control!$B$4:$B$33)),10)-3)="Sí"," (solo para Enseñanzas Profesionales)",""),"")</f>
        <v>DULZAINA</v>
      </c>
      <c r="C21" s="49"/>
      <c r="D21" s="49"/>
      <c r="E21" s="49"/>
      <c r="F21" s="49"/>
      <c r="G21" s="49"/>
      <c r="H21" s="49"/>
      <c r="I21" s="49"/>
      <c r="J21" s="49"/>
      <c r="K21" s="49"/>
      <c r="L21" s="49"/>
    </row>
    <row r="22" spans="1:12" ht="22" customHeight="1" x14ac:dyDescent="0.3">
      <c r="A22" s="32" cm="1">
        <f t="array" ref="A22">IFERROR(INDEX(Control!$C$4:$C$33,SMALL(IF(Control!$B$4:$B$33="Sí",ROW(Control!$B$4:$B$33)),11)-3)-INDEX(Control!$D$4:$D$33,SMALL(IF(Control!$B$4:$B$33="Sí",ROW(Control!$B$4:$B$33)),11)-3)+INDEX(Control!$E$4:$E$33,SMALL(IF(Control!$B$4:$B$33="Sí",ROW(Control!$B$4:$B$33)),11)-3)-SUM(INDEX(Control!$F$4:H$33,SMALL(IF(Control!$B$4:$B$33="Sí",ROW(Control!$B$4:$B$33)),11)-3,0)),"")</f>
        <v>0</v>
      </c>
      <c r="B22" s="46" t="str" cm="1">
        <f t="array" ref="B22">IFERROR(INDEX(Control!$A$4:$A$33,SMALL(IF(Control!$B$4:$B$33="Sí",ROW(Control!$B$4:$B$33)),11)-3)&amp;IF(INDEX(Configuración!$C$10:$C$39,SMALL(IF(Control!$B$4:$B$33="Sí",ROW(Control!$B$4:$B$33)),11)-3)="Sí"," (solo para Enseñanzas Profesionales)",""),"")</f>
        <v>FAGOT</v>
      </c>
      <c r="C22" s="47"/>
      <c r="D22" s="47"/>
      <c r="E22" s="47"/>
      <c r="F22" s="47"/>
      <c r="G22" s="47"/>
      <c r="H22" s="47"/>
      <c r="I22" s="47"/>
      <c r="J22" s="47"/>
      <c r="K22" s="47"/>
      <c r="L22" s="47"/>
    </row>
    <row r="23" spans="1:12" ht="22" customHeight="1" x14ac:dyDescent="0.3">
      <c r="A23" s="33" cm="1">
        <f t="array" ref="A23">IFERROR(INDEX(Control!$C$4:$C$33,SMALL(IF(Control!$B$4:$B$33="Sí",ROW(Control!$B$4:$B$33)),12)-3)-INDEX(Control!$D$4:$D$33,SMALL(IF(Control!$B$4:$B$33="Sí",ROW(Control!$B$4:$B$33)),12)-3)+INDEX(Control!$E$4:$E$33,SMALL(IF(Control!$B$4:$B$33="Sí",ROW(Control!$B$4:$B$33)),12)-3)-SUM(INDEX(Control!$F$4:H$33,SMALL(IF(Control!$B$4:$B$33="Sí",ROW(Control!$B$4:$B$33)),12)-3,0)),"")</f>
        <v>0</v>
      </c>
      <c r="B23" s="48" t="str" cm="1">
        <f t="array" ref="B23">IFERROR(INDEX(Control!$A$4:$A$33,SMALL(IF(Control!$B$4:$B$33="Sí",ROW(Control!$B$4:$B$33)),12)-3)&amp;IF(INDEX(Configuración!$C$10:$C$39,SMALL(IF(Control!$B$4:$B$33="Sí",ROW(Control!$B$4:$B$33)),12)-3)="Sí"," (solo para Enseñanzas Profesionales)",""),"")</f>
        <v>FLAUTA</v>
      </c>
      <c r="C23" s="49"/>
      <c r="D23" s="49"/>
      <c r="E23" s="49"/>
      <c r="F23" s="49"/>
      <c r="G23" s="49"/>
      <c r="H23" s="49"/>
      <c r="I23" s="49"/>
      <c r="J23" s="49"/>
      <c r="K23" s="49"/>
      <c r="L23" s="49"/>
    </row>
    <row r="24" spans="1:12" ht="22" customHeight="1" x14ac:dyDescent="0.3">
      <c r="A24" s="32" cm="1">
        <f t="array" ref="A24">IFERROR(INDEX(Control!$C$4:$C$33,SMALL(IF(Control!$B$4:$B$33="Sí",ROW(Control!$B$4:$B$33)),13)-3)-INDEX(Control!$D$4:$D$33,SMALL(IF(Control!$B$4:$B$33="Sí",ROW(Control!$B$4:$B$33)),13)-3)+INDEX(Control!$E$4:$E$33,SMALL(IF(Control!$B$4:$B$33="Sí",ROW(Control!$B$4:$B$33)),13)-3)-SUM(INDEX(Control!$F$4:H$33,SMALL(IF(Control!$B$4:$B$33="Sí",ROW(Control!$B$4:$B$33)),13)-3,0)),"")</f>
        <v>0</v>
      </c>
      <c r="B24" s="46" t="str" cm="1">
        <f t="array" ref="B24">IFERROR(INDEX(Control!$A$4:$A$33,SMALL(IF(Control!$B$4:$B$33="Sí",ROW(Control!$B$4:$B$33)),13)-3)&amp;IF(INDEX(Configuración!$C$10:$C$39,SMALL(IF(Control!$B$4:$B$33="Sí",ROW(Control!$B$4:$B$33)),13)-3)="Sí"," (solo para Enseñanzas Profesionales)",""),"")</f>
        <v>FLAUTA DE PICO</v>
      </c>
      <c r="C24" s="47"/>
      <c r="D24" s="47"/>
      <c r="E24" s="47"/>
      <c r="F24" s="47"/>
      <c r="G24" s="47"/>
      <c r="H24" s="47"/>
      <c r="I24" s="47"/>
      <c r="J24" s="47"/>
      <c r="K24" s="47"/>
      <c r="L24" s="47"/>
    </row>
    <row r="25" spans="1:12" ht="22" customHeight="1" x14ac:dyDescent="0.3">
      <c r="A25" s="33" cm="1">
        <f t="array" ref="A25">IFERROR(INDEX(Control!$C$4:$C$33,SMALL(IF(Control!$B$4:$B$33="Sí",ROW(Control!$B$4:$B$33)),14)-3)-INDEX(Control!$D$4:$D$33,SMALL(IF(Control!$B$4:$B$33="Sí",ROW(Control!$B$4:$B$33)),14)-3)+INDEX(Control!$E$4:$E$33,SMALL(IF(Control!$B$4:$B$33="Sí",ROW(Control!$B$4:$B$33)),14)-3)-SUM(INDEX(Control!$F$4:H$33,SMALL(IF(Control!$B$4:$B$33="Sí",ROW(Control!$B$4:$B$33)),14)-3,0)),"")</f>
        <v>0</v>
      </c>
      <c r="B25" s="48" t="str" cm="1">
        <f t="array" ref="B25">IFERROR(INDEX(Control!$A$4:$A$33,SMALL(IF(Control!$B$4:$B$33="Sí",ROW(Control!$B$4:$B$33)),14)-3)&amp;IF(INDEX(Configuración!$C$10:$C$39,SMALL(IF(Control!$B$4:$B$33="Sí",ROW(Control!$B$4:$B$33)),14)-3)="Sí"," (solo para Enseñanzas Profesionales)",""),"")</f>
        <v>GUITARRA</v>
      </c>
      <c r="C25" s="49"/>
      <c r="D25" s="49"/>
      <c r="E25" s="49"/>
      <c r="F25" s="49"/>
      <c r="G25" s="49"/>
      <c r="H25" s="49"/>
      <c r="I25" s="49"/>
      <c r="J25" s="49"/>
      <c r="K25" s="49"/>
      <c r="L25" s="49"/>
    </row>
    <row r="26" spans="1:12" ht="22" customHeight="1" x14ac:dyDescent="0.3">
      <c r="A26" s="32" cm="1">
        <f t="array" ref="A26">IFERROR(INDEX(Control!$C$4:$C$33,SMALL(IF(Control!$B$4:$B$33="Sí",ROW(Control!$B$4:$B$33)),15)-3)-INDEX(Control!$D$4:$D$33,SMALL(IF(Control!$B$4:$B$33="Sí",ROW(Control!$B$4:$B$33)),15)-3)+INDEX(Control!$E$4:$E$33,SMALL(IF(Control!$B$4:$B$33="Sí",ROW(Control!$B$4:$B$33)),15)-3)-SUM(INDEX(Control!$F$4:H$33,SMALL(IF(Control!$B$4:$B$33="Sí",ROW(Control!$B$4:$B$33)),15)-3,0)),"")</f>
        <v>0</v>
      </c>
      <c r="B26" s="46" t="str" cm="1">
        <f t="array" ref="B26">IFERROR(INDEX(Control!$A$4:$A$33,SMALL(IF(Control!$B$4:$B$33="Sí",ROW(Control!$B$4:$B$33)),15)-3)&amp;IF(INDEX(Configuración!$C$10:$C$39,SMALL(IF(Control!$B$4:$B$33="Sí",ROW(Control!$B$4:$B$33)),15)-3)="Sí"," (solo para Enseñanzas Profesionales)",""),"")</f>
        <v>GUITARRA ELÉCTRICA</v>
      </c>
      <c r="C26" s="47"/>
      <c r="D26" s="47"/>
      <c r="E26" s="47"/>
      <c r="F26" s="47"/>
      <c r="G26" s="47"/>
      <c r="H26" s="47"/>
      <c r="I26" s="47"/>
      <c r="J26" s="47"/>
      <c r="K26" s="47"/>
      <c r="L26" s="47"/>
    </row>
    <row r="27" spans="1:12" ht="22" customHeight="1" x14ac:dyDescent="0.3">
      <c r="A27" s="33" cm="1">
        <f t="array" ref="A27">IFERROR(INDEX(Control!$C$4:$C$33,SMALL(IF(Control!$B$4:$B$33="Sí",ROW(Control!$B$4:$B$33)),16)-3)-INDEX(Control!$D$4:$D$33,SMALL(IF(Control!$B$4:$B$33="Sí",ROW(Control!$B$4:$B$33)),16)-3)+INDEX(Control!$E$4:$E$33,SMALL(IF(Control!$B$4:$B$33="Sí",ROW(Control!$B$4:$B$33)),16)-3)-SUM(INDEX(Control!$F$4:H$33,SMALL(IF(Control!$B$4:$B$33="Sí",ROW(Control!$B$4:$B$33)),16)-3,0)),"")</f>
        <v>0</v>
      </c>
      <c r="B27" s="48" t="str" cm="1">
        <f t="array" ref="B27">IFERROR(INDEX(Control!$A$4:$A$33,SMALL(IF(Control!$B$4:$B$33="Sí",ROW(Control!$B$4:$B$33)),16)-3)&amp;IF(INDEX(Configuración!$C$10:$C$39,SMALL(IF(Control!$B$4:$B$33="Sí",ROW(Control!$B$4:$B$33)),16)-3)="Sí"," (solo para Enseñanzas Profesionales)",""),"")</f>
        <v>INSTRUMENTOS DE CUERDA PULSADA DEL RENACIMIENTO Y BARROCO</v>
      </c>
      <c r="C27" s="49"/>
      <c r="D27" s="49"/>
      <c r="E27" s="49"/>
      <c r="F27" s="49"/>
      <c r="G27" s="49"/>
      <c r="H27" s="49"/>
      <c r="I27" s="49"/>
      <c r="J27" s="49"/>
      <c r="K27" s="49"/>
      <c r="L27" s="49"/>
    </row>
    <row r="28" spans="1:12" ht="22" customHeight="1" x14ac:dyDescent="0.3">
      <c r="A28" s="32" cm="1">
        <f t="array" ref="A28">IFERROR(INDEX(Control!$C$4:$C$33,SMALL(IF(Control!$B$4:$B$33="Sí",ROW(Control!$B$4:$B$33)),17)-3)-INDEX(Control!$D$4:$D$33,SMALL(IF(Control!$B$4:$B$33="Sí",ROW(Control!$B$4:$B$33)),17)-3)+INDEX(Control!$E$4:$E$33,SMALL(IF(Control!$B$4:$B$33="Sí",ROW(Control!$B$4:$B$33)),17)-3)-SUM(INDEX(Control!$F$4:H$33,SMALL(IF(Control!$B$4:$B$33="Sí",ROW(Control!$B$4:$B$33)),17)-3,0)),"")</f>
        <v>0</v>
      </c>
      <c r="B28" s="46" t="str" cm="1">
        <f t="array" ref="B28">IFERROR(INDEX(Control!$A$4:$A$33,SMALL(IF(Control!$B$4:$B$33="Sí",ROW(Control!$B$4:$B$33)),17)-3)&amp;IF(INDEX(Configuración!$C$10:$C$39,SMALL(IF(Control!$B$4:$B$33="Sí",ROW(Control!$B$4:$B$33)),17)-3)="Sí"," (solo para Enseñanzas Profesionales)",""),"")</f>
        <v>INSTRUMENTOS DE PLECTRO</v>
      </c>
      <c r="C28" s="47"/>
      <c r="D28" s="47"/>
      <c r="E28" s="47"/>
      <c r="F28" s="47"/>
      <c r="G28" s="47"/>
      <c r="H28" s="47"/>
      <c r="I28" s="47"/>
      <c r="J28" s="47"/>
      <c r="K28" s="47"/>
      <c r="L28" s="47"/>
    </row>
    <row r="29" spans="1:12" ht="22" customHeight="1" x14ac:dyDescent="0.3">
      <c r="A29" s="33" cm="1">
        <f t="array" ref="A29">IFERROR(INDEX(Control!$C$4:$C$33,SMALL(IF(Control!$B$4:$B$33="Sí",ROW(Control!$B$4:$B$33)),18)-3)-INDEX(Control!$D$4:$D$33,SMALL(IF(Control!$B$4:$B$33="Sí",ROW(Control!$B$4:$B$33)),18)-3)+INDEX(Control!$E$4:$E$33,SMALL(IF(Control!$B$4:$B$33="Sí",ROW(Control!$B$4:$B$33)),18)-3)-SUM(INDEX(Control!$F$4:H$33,SMALL(IF(Control!$B$4:$B$33="Sí",ROW(Control!$B$4:$B$33)),18)-3,0)),"")</f>
        <v>0</v>
      </c>
      <c r="B29" s="48" t="str" cm="1">
        <f t="array" ref="B29">IFERROR(INDEX(Control!$A$4:$A$33,SMALL(IF(Control!$B$4:$B$33="Sí",ROW(Control!$B$4:$B$33)),18)-3)&amp;IF(INDEX(Configuración!$C$10:$C$39,SMALL(IF(Control!$B$4:$B$33="Sí",ROW(Control!$B$4:$B$33)),18)-3)="Sí"," (solo para Enseñanzas Profesionales)",""),"")</f>
        <v>OBOE</v>
      </c>
      <c r="C29" s="49"/>
      <c r="D29" s="49"/>
      <c r="E29" s="49"/>
      <c r="F29" s="49"/>
      <c r="G29" s="49"/>
      <c r="H29" s="49"/>
      <c r="I29" s="49"/>
      <c r="J29" s="49"/>
      <c r="K29" s="49"/>
      <c r="L29" s="49"/>
    </row>
    <row r="30" spans="1:12" ht="22" customHeight="1" x14ac:dyDescent="0.3">
      <c r="A30" s="32" cm="1">
        <f t="array" ref="A30">IFERROR(INDEX(Control!$C$4:$C$33,SMALL(IF(Control!$B$4:$B$33="Sí",ROW(Control!$B$4:$B$33)),19)-3)-INDEX(Control!$D$4:$D$33,SMALL(IF(Control!$B$4:$B$33="Sí",ROW(Control!$B$4:$B$33)),19)-3)+INDEX(Control!$E$4:$E$33,SMALL(IF(Control!$B$4:$B$33="Sí",ROW(Control!$B$4:$B$33)),19)-3)-SUM(INDEX(Control!$F$4:H$33,SMALL(IF(Control!$B$4:$B$33="Sí",ROW(Control!$B$4:$B$33)),19)-3,0)),"")</f>
        <v>0</v>
      </c>
      <c r="B30" s="46" t="str" cm="1">
        <f t="array" ref="B30">IFERROR(INDEX(Control!$A$4:$A$33,SMALL(IF(Control!$B$4:$B$33="Sí",ROW(Control!$B$4:$B$33)),19)-3)&amp;IF(INDEX(Configuración!$C$10:$C$39,SMALL(IF(Control!$B$4:$B$33="Sí",ROW(Control!$B$4:$B$33)),19)-3)="Sí"," (solo para Enseñanzas Profesionales)",""),"")</f>
        <v>ÓRGANO</v>
      </c>
      <c r="C30" s="47"/>
      <c r="D30" s="47"/>
      <c r="E30" s="47"/>
      <c r="F30" s="47"/>
      <c r="G30" s="47"/>
      <c r="H30" s="47"/>
      <c r="I30" s="47"/>
      <c r="J30" s="47"/>
      <c r="K30" s="47"/>
      <c r="L30" s="47"/>
    </row>
    <row r="31" spans="1:12" ht="22" customHeight="1" x14ac:dyDescent="0.3">
      <c r="A31" s="33" cm="1">
        <f t="array" ref="A31">IFERROR(INDEX(Control!$C$4:$C$33,SMALL(IF(Control!$B$4:$B$33="Sí",ROW(Control!$B$4:$B$33)),20)-3)-INDEX(Control!$D$4:$D$33,SMALL(IF(Control!$B$4:$B$33="Sí",ROW(Control!$B$4:$B$33)),20)-3)+INDEX(Control!$E$4:$E$33,SMALL(IF(Control!$B$4:$B$33="Sí",ROW(Control!$B$4:$B$33)),20)-3)-SUM(INDEX(Control!$F$4:H$33,SMALL(IF(Control!$B$4:$B$33="Sí",ROW(Control!$B$4:$B$33)),20)-3,0)),"")</f>
        <v>0</v>
      </c>
      <c r="B31" s="48" t="str" cm="1">
        <f t="array" ref="B31">IFERROR(INDEX(Control!$A$4:$A$33,SMALL(IF(Control!$B$4:$B$33="Sí",ROW(Control!$B$4:$B$33)),20)-3)&amp;IF(INDEX(Configuración!$C$10:$C$39,SMALL(IF(Control!$B$4:$B$33="Sí",ROW(Control!$B$4:$B$33)),20)-3)="Sí"," (solo para Enseñanzas Profesionales)",""),"")</f>
        <v>PERCUSIÓN</v>
      </c>
      <c r="C31" s="49"/>
      <c r="D31" s="49"/>
      <c r="E31" s="49"/>
      <c r="F31" s="49"/>
      <c r="G31" s="49"/>
      <c r="H31" s="49"/>
      <c r="I31" s="49"/>
      <c r="J31" s="49"/>
      <c r="K31" s="49"/>
      <c r="L31" s="49"/>
    </row>
    <row r="32" spans="1:12" ht="22" customHeight="1" x14ac:dyDescent="0.3">
      <c r="A32" s="32" cm="1">
        <f t="array" ref="A32">IFERROR(INDEX(Control!$C$4:$C$33,SMALL(IF(Control!$B$4:$B$33="Sí",ROW(Control!$B$4:$B$33)),21)-3)-INDEX(Control!$D$4:$D$33,SMALL(IF(Control!$B$4:$B$33="Sí",ROW(Control!$B$4:$B$33)),21)-3)+INDEX(Control!$E$4:$E$33,SMALL(IF(Control!$B$4:$B$33="Sí",ROW(Control!$B$4:$B$33)),21)-3)-SUM(INDEX(Control!$F$4:H$33,SMALL(IF(Control!$B$4:$B$33="Sí",ROW(Control!$B$4:$B$33)),21)-3,0)),"")</f>
        <v>0</v>
      </c>
      <c r="B32" s="46" t="str" cm="1">
        <f t="array" ref="B32">IFERROR(INDEX(Control!$A$4:$A$33,SMALL(IF(Control!$B$4:$B$33="Sí",ROW(Control!$B$4:$B$33)),21)-3)&amp;IF(INDEX(Configuración!$C$10:$C$39,SMALL(IF(Control!$B$4:$B$33="Sí",ROW(Control!$B$4:$B$33)),21)-3)="Sí"," (solo para Enseñanzas Profesionales)",""),"")</f>
        <v>PIANO</v>
      </c>
      <c r="C32" s="47"/>
      <c r="D32" s="47"/>
      <c r="E32" s="47"/>
      <c r="F32" s="47"/>
      <c r="G32" s="47"/>
      <c r="H32" s="47"/>
      <c r="I32" s="47"/>
      <c r="J32" s="47"/>
      <c r="K32" s="47"/>
      <c r="L32" s="47"/>
    </row>
    <row r="33" spans="1:12" ht="22" customHeight="1" x14ac:dyDescent="0.3">
      <c r="A33" s="33" cm="1">
        <f t="array" ref="A33">IFERROR(INDEX(Control!$C$4:$C$33,SMALL(IF(Control!$B$4:$B$33="Sí",ROW(Control!$B$4:$B$33)),22)-3)-INDEX(Control!$D$4:$D$33,SMALL(IF(Control!$B$4:$B$33="Sí",ROW(Control!$B$4:$B$33)),22)-3)+INDEX(Control!$E$4:$E$33,SMALL(IF(Control!$B$4:$B$33="Sí",ROW(Control!$B$4:$B$33)),22)-3)-SUM(INDEX(Control!$F$4:H$33,SMALL(IF(Control!$B$4:$B$33="Sí",ROW(Control!$B$4:$B$33)),22)-3,0)),"")</f>
        <v>0</v>
      </c>
      <c r="B33" s="48" t="str" cm="1">
        <f t="array" ref="B33">IFERROR(INDEX(Control!$A$4:$A$33,SMALL(IF(Control!$B$4:$B$33="Sí",ROW(Control!$B$4:$B$33)),22)-3)&amp;IF(INDEX(Configuración!$C$10:$C$39,SMALL(IF(Control!$B$4:$B$33="Sí",ROW(Control!$B$4:$B$33)),22)-3)="Sí"," (solo para Enseñanzas Profesionales)",""),"")</f>
        <v>SAXOFÓN</v>
      </c>
      <c r="C33" s="49"/>
      <c r="D33" s="49"/>
      <c r="E33" s="49"/>
      <c r="F33" s="49"/>
      <c r="G33" s="49"/>
      <c r="H33" s="49"/>
      <c r="I33" s="49"/>
      <c r="J33" s="49"/>
      <c r="K33" s="49"/>
      <c r="L33" s="49"/>
    </row>
    <row r="34" spans="1:12" ht="22" customHeight="1" x14ac:dyDescent="0.3">
      <c r="A34" s="32" cm="1">
        <f t="array" ref="A34">IFERROR(INDEX(Control!$C$4:$C$33,SMALL(IF(Control!$B$4:$B$33="Sí",ROW(Control!$B$4:$B$33)),23)-3)-INDEX(Control!$D$4:$D$33,SMALL(IF(Control!$B$4:$B$33="Sí",ROW(Control!$B$4:$B$33)),23)-3)+INDEX(Control!$E$4:$E$33,SMALL(IF(Control!$B$4:$B$33="Sí",ROW(Control!$B$4:$B$33)),23)-3)-SUM(INDEX(Control!$F$4:H$33,SMALL(IF(Control!$B$4:$B$33="Sí",ROW(Control!$B$4:$B$33)),23)-3,0)),"")</f>
        <v>0</v>
      </c>
      <c r="B34" s="46" t="str" cm="1">
        <f t="array" ref="B34">IFERROR(INDEX(Control!$A$4:$A$33,SMALL(IF(Control!$B$4:$B$33="Sí",ROW(Control!$B$4:$B$33)),23)-3)&amp;IF(INDEX(Configuración!$C$10:$C$39,SMALL(IF(Control!$B$4:$B$33="Sí",ROW(Control!$B$4:$B$33)),23)-3)="Sí"," (solo para Enseñanzas Profesionales)",""),"")</f>
        <v>TROMBÓN</v>
      </c>
      <c r="C34" s="47"/>
      <c r="D34" s="47"/>
      <c r="E34" s="47"/>
      <c r="F34" s="47"/>
      <c r="G34" s="47"/>
      <c r="H34" s="47"/>
      <c r="I34" s="47"/>
      <c r="J34" s="47"/>
      <c r="K34" s="47"/>
      <c r="L34" s="47"/>
    </row>
    <row r="35" spans="1:12" ht="22" customHeight="1" x14ac:dyDescent="0.3">
      <c r="A35" s="33" cm="1">
        <f t="array" ref="A35">IFERROR(INDEX(Control!$C$4:$C$33,SMALL(IF(Control!$B$4:$B$33="Sí",ROW(Control!$B$4:$B$33)),24)-3)-INDEX(Control!$D$4:$D$33,SMALL(IF(Control!$B$4:$B$33="Sí",ROW(Control!$B$4:$B$33)),24)-3)+INDEX(Control!$E$4:$E$33,SMALL(IF(Control!$B$4:$B$33="Sí",ROW(Control!$B$4:$B$33)),24)-3)-SUM(INDEX(Control!$F$4:H$33,SMALL(IF(Control!$B$4:$B$33="Sí",ROW(Control!$B$4:$B$33)),24)-3,0)),"")</f>
        <v>0</v>
      </c>
      <c r="B35" s="48" t="str" cm="1">
        <f t="array" ref="B35">IFERROR(INDEX(Control!$A$4:$A$33,SMALL(IF(Control!$B$4:$B$33="Sí",ROW(Control!$B$4:$B$33)),24)-3)&amp;IF(INDEX(Configuración!$C$10:$C$39,SMALL(IF(Control!$B$4:$B$33="Sí",ROW(Control!$B$4:$B$33)),24)-3)="Sí"," (solo para Enseñanzas Profesionales)",""),"")</f>
        <v>TROMPA</v>
      </c>
      <c r="C35" s="49"/>
      <c r="D35" s="49"/>
      <c r="E35" s="49"/>
      <c r="F35" s="49"/>
      <c r="G35" s="49"/>
      <c r="H35" s="49"/>
      <c r="I35" s="49"/>
      <c r="J35" s="49"/>
      <c r="K35" s="49"/>
      <c r="L35" s="49"/>
    </row>
    <row r="36" spans="1:12" ht="22" customHeight="1" x14ac:dyDescent="0.3">
      <c r="A36" s="32" cm="1">
        <f t="array" ref="A36">IFERROR(INDEX(Control!$C$4:$C$33,SMALL(IF(Control!$B$4:$B$33="Sí",ROW(Control!$B$4:$B$33)),25)-3)-INDEX(Control!$D$4:$D$33,SMALL(IF(Control!$B$4:$B$33="Sí",ROW(Control!$B$4:$B$33)),25)-3)+INDEX(Control!$E$4:$E$33,SMALL(IF(Control!$B$4:$B$33="Sí",ROW(Control!$B$4:$B$33)),25)-3)-SUM(INDEX(Control!$F$4:H$33,SMALL(IF(Control!$B$4:$B$33="Sí",ROW(Control!$B$4:$B$33)),25)-3,0)),"")</f>
        <v>0</v>
      </c>
      <c r="B36" s="46" t="str" cm="1">
        <f t="array" ref="B36">IFERROR(INDEX(Control!$A$4:$A$33,SMALL(IF(Control!$B$4:$B$33="Sí",ROW(Control!$B$4:$B$33)),25)-3)&amp;IF(INDEX(Configuración!$C$10:$C$39,SMALL(IF(Control!$B$4:$B$33="Sí",ROW(Control!$B$4:$B$33)),25)-3)="Sí"," (solo para Enseñanzas Profesionales)",""),"")</f>
        <v>TROMPETA</v>
      </c>
      <c r="C36" s="47"/>
      <c r="D36" s="47"/>
      <c r="E36" s="47"/>
      <c r="F36" s="47"/>
      <c r="G36" s="47"/>
      <c r="H36" s="47"/>
      <c r="I36" s="47"/>
      <c r="J36" s="47"/>
      <c r="K36" s="47"/>
      <c r="L36" s="47"/>
    </row>
    <row r="37" spans="1:12" ht="22" customHeight="1" x14ac:dyDescent="0.3">
      <c r="A37" s="33" cm="1">
        <f t="array" ref="A37">IFERROR(INDEX(Control!$C$4:$C$33,SMALL(IF(Control!$B$4:$B$33="Sí",ROW(Control!$B$4:$B$33)),26)-3)-INDEX(Control!$D$4:$D$33,SMALL(IF(Control!$B$4:$B$33="Sí",ROW(Control!$B$4:$B$33)),26)-3)+INDEX(Control!$E$4:$E$33,SMALL(IF(Control!$B$4:$B$33="Sí",ROW(Control!$B$4:$B$33)),26)-3)-SUM(INDEX(Control!$F$4:H$33,SMALL(IF(Control!$B$4:$B$33="Sí",ROW(Control!$B$4:$B$33)),26)-3,0)),"")</f>
        <v>0</v>
      </c>
      <c r="B37" s="48" t="str" cm="1">
        <f t="array" ref="B37">IFERROR(INDEX(Control!$A$4:$A$33,SMALL(IF(Control!$B$4:$B$33="Sí",ROW(Control!$B$4:$B$33)),26)-3)&amp;IF(INDEX(Configuración!$C$10:$C$39,SMALL(IF(Control!$B$4:$B$33="Sí",ROW(Control!$B$4:$B$33)),26)-3)="Sí"," (solo para Enseñanzas Profesionales)",""),"")</f>
        <v>TUBA</v>
      </c>
      <c r="C37" s="49"/>
      <c r="D37" s="49"/>
      <c r="E37" s="49"/>
      <c r="F37" s="49"/>
      <c r="G37" s="49"/>
      <c r="H37" s="49"/>
      <c r="I37" s="49"/>
      <c r="J37" s="49"/>
      <c r="K37" s="49"/>
      <c r="L37" s="49"/>
    </row>
    <row r="38" spans="1:12" ht="22" customHeight="1" x14ac:dyDescent="0.3">
      <c r="A38" s="32" cm="1">
        <f t="array" ref="A38">IFERROR(INDEX(Control!$C$4:$C$33,SMALL(IF(Control!$B$4:$B$33="Sí",ROW(Control!$B$4:$B$33)),27)-3)-INDEX(Control!$D$4:$D$33,SMALL(IF(Control!$B$4:$B$33="Sí",ROW(Control!$B$4:$B$33)),27)-3)+INDEX(Control!$E$4:$E$33,SMALL(IF(Control!$B$4:$B$33="Sí",ROW(Control!$B$4:$B$33)),27)-3)-SUM(INDEX(Control!$F$4:H$33,SMALL(IF(Control!$B$4:$B$33="Sí",ROW(Control!$B$4:$B$33)),27)-3,0)),"")</f>
        <v>0</v>
      </c>
      <c r="B38" s="46" t="str" cm="1">
        <f t="array" ref="B38">IFERROR(INDEX(Control!$A$4:$A$33,SMALL(IF(Control!$B$4:$B$33="Sí",ROW(Control!$B$4:$B$33)),27)-3)&amp;IF(INDEX(Configuración!$C$10:$C$39,SMALL(IF(Control!$B$4:$B$33="Sí",ROW(Control!$B$4:$B$33)),27)-3)="Sí"," (solo para Enseñanzas Profesionales)",""),"")</f>
        <v>VIOLA</v>
      </c>
      <c r="C38" s="47"/>
      <c r="D38" s="47"/>
      <c r="E38" s="47"/>
      <c r="F38" s="47"/>
      <c r="G38" s="47"/>
      <c r="H38" s="47"/>
      <c r="I38" s="47"/>
      <c r="J38" s="47"/>
      <c r="K38" s="47"/>
      <c r="L38" s="47"/>
    </row>
    <row r="39" spans="1:12" ht="22" customHeight="1" x14ac:dyDescent="0.3">
      <c r="A39" s="33" cm="1">
        <f t="array" ref="A39">IFERROR(INDEX(Control!$C$4:$C$33,SMALL(IF(Control!$B$4:$B$33="Sí",ROW(Control!$B$4:$B$33)),28)-3)-INDEX(Control!$D$4:$D$33,SMALL(IF(Control!$B$4:$B$33="Sí",ROW(Control!$B$4:$B$33)),28)-3)+INDEX(Control!$E$4:$E$33,SMALL(IF(Control!$B$4:$B$33="Sí",ROW(Control!$B$4:$B$33)),28)-3)-SUM(INDEX(Control!$F$4:H$33,SMALL(IF(Control!$B$4:$B$33="Sí",ROW(Control!$B$4:$B$33)),28)-3,0)),"")</f>
        <v>0</v>
      </c>
      <c r="B39" s="48" t="str" cm="1">
        <f t="array" ref="B39">IFERROR(INDEX(Control!$A$4:$A$33,SMALL(IF(Control!$B$4:$B$33="Sí",ROW(Control!$B$4:$B$33)),28)-3)&amp;IF(INDEX(Configuración!$C$10:$C$39,SMALL(IF(Control!$B$4:$B$33="Sí",ROW(Control!$B$4:$B$33)),28)-3)="Sí"," (solo para Enseñanzas Profesionales)",""),"")</f>
        <v>VIOLA DA GAMBA</v>
      </c>
      <c r="C39" s="49"/>
      <c r="D39" s="49"/>
      <c r="E39" s="49"/>
      <c r="F39" s="49"/>
      <c r="G39" s="49"/>
      <c r="H39" s="49"/>
      <c r="I39" s="49"/>
      <c r="J39" s="49"/>
      <c r="K39" s="49"/>
      <c r="L39" s="49"/>
    </row>
    <row r="40" spans="1:12" ht="22" customHeight="1" x14ac:dyDescent="0.3">
      <c r="A40" s="32" cm="1">
        <f t="array" ref="A40">IFERROR(INDEX(Control!$C$4:$C$33,SMALL(IF(Control!$B$4:$B$33="Sí",ROW(Control!$B$4:$B$33)),29)-3)-INDEX(Control!$D$4:$D$33,SMALL(IF(Control!$B$4:$B$33="Sí",ROW(Control!$B$4:$B$33)),29)-3)+INDEX(Control!$E$4:$E$33,SMALL(IF(Control!$B$4:$B$33="Sí",ROW(Control!$B$4:$B$33)),29)-3)-SUM(INDEX(Control!$F$4:H$33,SMALL(IF(Control!$B$4:$B$33="Sí",ROW(Control!$B$4:$B$33)),29)-3,0)),"")</f>
        <v>0</v>
      </c>
      <c r="B40" s="46" t="str" cm="1">
        <f t="array" ref="B40">IFERROR(INDEX(Control!$A$4:$A$33,SMALL(IF(Control!$B$4:$B$33="Sí",ROW(Control!$B$4:$B$33)),29)-3)&amp;IF(INDEX(Configuración!$C$10:$C$39,SMALL(IF(Control!$B$4:$B$33="Sí",ROW(Control!$B$4:$B$33)),29)-3)="Sí"," (solo para Enseñanzas Profesionales)",""),"")</f>
        <v>VIOLÍN</v>
      </c>
      <c r="C40" s="47"/>
      <c r="D40" s="47"/>
      <c r="E40" s="47"/>
      <c r="F40" s="47"/>
      <c r="G40" s="47"/>
      <c r="H40" s="47"/>
      <c r="I40" s="47"/>
      <c r="J40" s="47"/>
      <c r="K40" s="47"/>
      <c r="L40" s="47"/>
    </row>
    <row r="41" spans="1:12" ht="22" customHeight="1" thickBot="1" x14ac:dyDescent="0.35">
      <c r="A41" s="43" cm="1">
        <f t="array" ref="A41">IFERROR(INDEX(Control!$C$4:$C$33,SMALL(IF(Control!$B$4:$B$33="Sí",ROW(Control!$B$4:$B$33)),30)-3)-INDEX(Control!$D$4:$D$33,SMALL(IF(Control!$B$4:$B$33="Sí",ROW(Control!$B$4:$B$33)),30)-3)+INDEX(Control!$E$4:$E$33,SMALL(IF(Control!$B$4:$B$33="Sí",ROW(Control!$B$4:$B$33)),30)-3)-SUM(INDEX(Control!$F$4:H$33,SMALL(IF(Control!$B$4:$B$33="Sí",ROW(Control!$B$4:$B$33)),30)-3,0)),"")</f>
        <v>0</v>
      </c>
      <c r="B41" s="62" t="str" cm="1">
        <f t="array" ref="B41">IFERROR(INDEX(Control!$A$4:$A$33,SMALL(IF(Control!$B$4:$B$33="Sí",ROW(Control!$B$4:$B$33)),30)-3)&amp;IF(INDEX(Configuración!$C$10:$C$39,SMALL(IF(Control!$B$4:$B$33="Sí",ROW(Control!$B$4:$B$33)),30)-3)="Sí"," (solo para Enseñanzas Profesionales)",""),"")</f>
        <v>VIOLONCHELO</v>
      </c>
      <c r="C41" s="63"/>
      <c r="D41" s="63"/>
      <c r="E41" s="63"/>
      <c r="F41" s="63"/>
      <c r="G41" s="63"/>
      <c r="H41" s="63"/>
      <c r="I41" s="63"/>
      <c r="J41" s="63"/>
      <c r="K41" s="63"/>
      <c r="L41" s="63"/>
    </row>
    <row r="42" spans="1:12" ht="30" customHeight="1" thickTop="1" x14ac:dyDescent="0.3">
      <c r="A42" s="44">
        <f>SUM(A12:A41)</f>
        <v>0</v>
      </c>
      <c r="B42" s="45" t="s">
        <v>189</v>
      </c>
      <c r="C42" s="45"/>
      <c r="D42" s="45"/>
      <c r="E42" s="45"/>
      <c r="F42" s="45"/>
      <c r="G42" s="45"/>
      <c r="H42" s="45"/>
      <c r="I42" s="45"/>
      <c r="J42" s="45"/>
      <c r="K42" s="45"/>
      <c r="L42" s="45"/>
    </row>
    <row r="43" spans="1:12" ht="20" customHeight="1" x14ac:dyDescent="0.2">
      <c r="A43" s="60" t="s">
        <v>114</v>
      </c>
      <c r="B43" s="61"/>
      <c r="C43" s="61"/>
      <c r="D43" s="61"/>
      <c r="E43" s="61"/>
      <c r="F43" s="61"/>
      <c r="G43" s="61"/>
      <c r="H43" s="61"/>
      <c r="I43" s="61"/>
      <c r="J43" s="61"/>
      <c r="K43" s="61"/>
      <c r="L43" s="61"/>
    </row>
    <row r="44" spans="1:12" ht="14" customHeight="1" x14ac:dyDescent="0.2">
      <c r="A44" s="29" t="s">
        <v>68</v>
      </c>
      <c r="B44" s="57" t="s">
        <v>42</v>
      </c>
      <c r="C44" s="57"/>
      <c r="D44" s="57"/>
      <c r="E44" s="57"/>
      <c r="F44" s="57"/>
      <c r="G44" s="29" t="s">
        <v>80</v>
      </c>
      <c r="H44" s="57" t="s">
        <v>53</v>
      </c>
      <c r="I44" s="57"/>
      <c r="J44" s="57"/>
      <c r="K44" s="57"/>
      <c r="L44" s="57"/>
    </row>
    <row r="45" spans="1:12" ht="14" customHeight="1" x14ac:dyDescent="0.2">
      <c r="A45" s="29" t="s">
        <v>69</v>
      </c>
      <c r="B45" s="57" t="s">
        <v>43</v>
      </c>
      <c r="C45" s="57"/>
      <c r="D45" s="57"/>
      <c r="E45" s="57"/>
      <c r="F45" s="57"/>
      <c r="G45" s="29" t="s">
        <v>81</v>
      </c>
      <c r="H45" s="57" t="s">
        <v>54</v>
      </c>
      <c r="I45" s="57"/>
      <c r="J45" s="57"/>
      <c r="K45" s="57"/>
      <c r="L45" s="57"/>
    </row>
    <row r="46" spans="1:12" ht="14" customHeight="1" x14ac:dyDescent="0.2">
      <c r="A46" s="29" t="s">
        <v>70</v>
      </c>
      <c r="B46" s="57" t="s">
        <v>44</v>
      </c>
      <c r="C46" s="57"/>
      <c r="D46" s="57"/>
      <c r="E46" s="57"/>
      <c r="F46" s="57"/>
      <c r="G46" s="29" t="s">
        <v>82</v>
      </c>
      <c r="H46" s="57" t="s">
        <v>55</v>
      </c>
      <c r="I46" s="57"/>
      <c r="J46" s="57"/>
      <c r="K46" s="57"/>
      <c r="L46" s="57"/>
    </row>
    <row r="47" spans="1:12" ht="14" customHeight="1" x14ac:dyDescent="0.2">
      <c r="A47" s="28" t="s">
        <v>71</v>
      </c>
      <c r="B47" s="58" t="s">
        <v>45</v>
      </c>
      <c r="C47" s="57"/>
      <c r="D47" s="57"/>
      <c r="E47" s="57"/>
      <c r="F47" s="57"/>
      <c r="G47" s="29" t="s">
        <v>83</v>
      </c>
      <c r="H47" s="57" t="s">
        <v>56</v>
      </c>
      <c r="I47" s="57"/>
      <c r="J47" s="57"/>
      <c r="K47" s="57"/>
      <c r="L47" s="57"/>
    </row>
    <row r="48" spans="1:12" ht="14" customHeight="1" x14ac:dyDescent="0.2">
      <c r="A48" s="29" t="s">
        <v>72</v>
      </c>
      <c r="B48" s="57" t="s">
        <v>194</v>
      </c>
      <c r="C48" s="57"/>
      <c r="D48" s="57"/>
      <c r="E48" s="57"/>
      <c r="F48" s="57"/>
      <c r="G48" s="29" t="s">
        <v>84</v>
      </c>
      <c r="H48" s="57" t="s">
        <v>57</v>
      </c>
      <c r="I48" s="57"/>
      <c r="J48" s="57"/>
      <c r="K48" s="57"/>
      <c r="L48" s="57"/>
    </row>
    <row r="49" spans="1:12" ht="14" customHeight="1" x14ac:dyDescent="0.2">
      <c r="A49" s="29" t="s">
        <v>73</v>
      </c>
      <c r="B49" s="57" t="s">
        <v>46</v>
      </c>
      <c r="C49" s="57"/>
      <c r="D49" s="57"/>
      <c r="E49" s="57"/>
      <c r="F49" s="57"/>
      <c r="G49" s="29" t="s">
        <v>85</v>
      </c>
      <c r="H49" s="57" t="s">
        <v>58</v>
      </c>
      <c r="I49" s="57"/>
      <c r="J49" s="57"/>
      <c r="K49" s="57"/>
      <c r="L49" s="57"/>
    </row>
    <row r="50" spans="1:12" ht="14" customHeight="1" x14ac:dyDescent="0.2">
      <c r="A50" s="29" t="s">
        <v>74</v>
      </c>
      <c r="B50" s="57" t="s">
        <v>47</v>
      </c>
      <c r="C50" s="57"/>
      <c r="D50" s="57"/>
      <c r="E50" s="57"/>
      <c r="F50" s="57"/>
      <c r="G50" s="29" t="s">
        <v>86</v>
      </c>
      <c r="H50" s="57" t="s">
        <v>59</v>
      </c>
      <c r="I50" s="57"/>
      <c r="J50" s="57"/>
      <c r="K50" s="57"/>
      <c r="L50" s="57"/>
    </row>
    <row r="51" spans="1:12" ht="14" customHeight="1" x14ac:dyDescent="0.2">
      <c r="A51" s="29" t="s">
        <v>75</v>
      </c>
      <c r="B51" s="57" t="s">
        <v>48</v>
      </c>
      <c r="C51" s="57"/>
      <c r="D51" s="57"/>
      <c r="E51" s="57"/>
      <c r="F51" s="57"/>
      <c r="G51" s="29" t="s">
        <v>87</v>
      </c>
      <c r="H51" s="57" t="s">
        <v>60</v>
      </c>
      <c r="I51" s="57"/>
      <c r="J51" s="57"/>
      <c r="K51" s="57"/>
      <c r="L51" s="57"/>
    </row>
    <row r="52" spans="1:12" ht="14" customHeight="1" x14ac:dyDescent="0.2">
      <c r="A52" s="29" t="s">
        <v>76</v>
      </c>
      <c r="B52" s="57" t="s">
        <v>49</v>
      </c>
      <c r="C52" s="57"/>
      <c r="D52" s="57"/>
      <c r="E52" s="57"/>
      <c r="F52" s="57"/>
      <c r="G52" s="29" t="s">
        <v>88</v>
      </c>
      <c r="H52" s="57" t="s">
        <v>61</v>
      </c>
      <c r="I52" s="57"/>
      <c r="J52" s="57"/>
      <c r="K52" s="57"/>
      <c r="L52" s="57"/>
    </row>
    <row r="53" spans="1:12" ht="14" customHeight="1" x14ac:dyDescent="0.2">
      <c r="A53" s="29" t="s">
        <v>77</v>
      </c>
      <c r="B53" s="57" t="s">
        <v>50</v>
      </c>
      <c r="C53" s="57"/>
      <c r="D53" s="57"/>
      <c r="E53" s="57"/>
      <c r="F53" s="57"/>
      <c r="G53" s="29" t="s">
        <v>89</v>
      </c>
      <c r="H53" s="57" t="s">
        <v>62</v>
      </c>
      <c r="I53" s="57"/>
      <c r="J53" s="57"/>
      <c r="K53" s="57"/>
      <c r="L53" s="57"/>
    </row>
    <row r="54" spans="1:12" ht="14" customHeight="1" x14ac:dyDescent="0.2">
      <c r="A54" s="29" t="s">
        <v>78</v>
      </c>
      <c r="B54" s="57" t="s">
        <v>51</v>
      </c>
      <c r="C54" s="57"/>
      <c r="D54" s="57"/>
      <c r="E54" s="57"/>
      <c r="F54" s="57"/>
      <c r="G54" s="29" t="s">
        <v>90</v>
      </c>
      <c r="H54" s="57" t="s">
        <v>63</v>
      </c>
      <c r="I54" s="57"/>
      <c r="J54" s="57"/>
      <c r="K54" s="57"/>
      <c r="L54" s="57"/>
    </row>
    <row r="55" spans="1:12" ht="14" customHeight="1" x14ac:dyDescent="0.2">
      <c r="A55" s="29" t="s">
        <v>79</v>
      </c>
      <c r="B55" s="57" t="s">
        <v>52</v>
      </c>
      <c r="C55" s="57"/>
      <c r="D55" s="57"/>
      <c r="E55" s="57"/>
      <c r="F55" s="57"/>
      <c r="G55" s="30"/>
      <c r="H55" s="30"/>
      <c r="I55" s="30"/>
      <c r="J55" s="30"/>
      <c r="K55" s="30"/>
      <c r="L55" s="30"/>
    </row>
  </sheetData>
  <sheetProtection sheet="1" objects="1" scenarios="1"/>
  <mergeCells count="62">
    <mergeCell ref="H52:L52"/>
    <mergeCell ref="H53:L53"/>
    <mergeCell ref="H54:L54"/>
    <mergeCell ref="B11:L11"/>
    <mergeCell ref="B12:L12"/>
    <mergeCell ref="B13:L13"/>
    <mergeCell ref="B14:L14"/>
    <mergeCell ref="B15:L15"/>
    <mergeCell ref="B16:L16"/>
    <mergeCell ref="B17:L17"/>
    <mergeCell ref="B54:F54"/>
    <mergeCell ref="A43:L43"/>
    <mergeCell ref="B45:F45"/>
    <mergeCell ref="B46:F46"/>
    <mergeCell ref="B47:F47"/>
    <mergeCell ref="B41:L41"/>
    <mergeCell ref="B55:F55"/>
    <mergeCell ref="H44:L44"/>
    <mergeCell ref="H45:L45"/>
    <mergeCell ref="H46:L46"/>
    <mergeCell ref="H47:L47"/>
    <mergeCell ref="H48:L48"/>
    <mergeCell ref="H49:L49"/>
    <mergeCell ref="H50:L50"/>
    <mergeCell ref="H51:L51"/>
    <mergeCell ref="B48:F48"/>
    <mergeCell ref="B49:F49"/>
    <mergeCell ref="B50:F50"/>
    <mergeCell ref="B51:F51"/>
    <mergeCell ref="B52:F52"/>
    <mergeCell ref="B53:F53"/>
    <mergeCell ref="B44:F44"/>
    <mergeCell ref="A9:L9"/>
    <mergeCell ref="B39:L39"/>
    <mergeCell ref="B40:L40"/>
    <mergeCell ref="B29:L29"/>
    <mergeCell ref="B30:L30"/>
    <mergeCell ref="B31:L31"/>
    <mergeCell ref="B32:L32"/>
    <mergeCell ref="B38:L38"/>
    <mergeCell ref="B22:L22"/>
    <mergeCell ref="B23:L23"/>
    <mergeCell ref="B24:L24"/>
    <mergeCell ref="B25:L25"/>
    <mergeCell ref="B26:L26"/>
    <mergeCell ref="B27:L27"/>
    <mergeCell ref="B28:L28"/>
    <mergeCell ref="B33:L33"/>
    <mergeCell ref="A1:L1"/>
    <mergeCell ref="A2:L2"/>
    <mergeCell ref="A3:L3"/>
    <mergeCell ref="A4:L4"/>
    <mergeCell ref="A6:L6"/>
    <mergeCell ref="B42:L42"/>
    <mergeCell ref="B18:L18"/>
    <mergeCell ref="B19:L19"/>
    <mergeCell ref="B20:L20"/>
    <mergeCell ref="B21:L21"/>
    <mergeCell ref="B34:L34"/>
    <mergeCell ref="B35:L35"/>
    <mergeCell ref="B36:L36"/>
    <mergeCell ref="B37:L37"/>
  </mergeCells>
  <conditionalFormatting sqref="A12:L41">
    <cfRule type="expression" dxfId="19" priority="1">
      <formula>$B12=""</formula>
    </cfRule>
  </conditionalFormatting>
  <pageMargins left="0.19685039375000002" right="0.19685039375000002" top="0.19685039375000002" bottom="0.19685039375000002" header="0.19685039375000002" footer="0.19685039375000002"/>
  <pageSetup paperSize="9" scale="62" orientation="portrait" horizontalDpi="0" verticalDpi="0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90E51F0-3B8D-4E4E-A98A-2E799ECB829B}">
  <sheetPr>
    <pageSetUpPr fitToPage="1"/>
  </sheetPr>
  <dimension ref="A1:L55"/>
  <sheetViews>
    <sheetView topLeftCell="A3" workbookViewId="0">
      <selection activeCell="A4" sqref="A4:L4"/>
    </sheetView>
  </sheetViews>
  <sheetFormatPr baseColWidth="10" defaultRowHeight="16" x14ac:dyDescent="0.2"/>
  <cols>
    <col min="1" max="1" width="20" customWidth="1"/>
    <col min="2" max="12" width="10" customWidth="1"/>
  </cols>
  <sheetData>
    <row r="1" spans="1:12" ht="60" customHeight="1" x14ac:dyDescent="0.2">
      <c r="A1" s="50" t="s">
        <v>66</v>
      </c>
      <c r="B1" s="51"/>
      <c r="C1" s="51"/>
      <c r="D1" s="51"/>
      <c r="E1" s="51"/>
      <c r="F1" s="51"/>
      <c r="G1" s="51"/>
      <c r="H1" s="51"/>
      <c r="I1" s="51"/>
      <c r="J1" s="51"/>
      <c r="K1" s="51"/>
      <c r="L1" s="51"/>
    </row>
    <row r="2" spans="1:12" ht="42" customHeight="1" x14ac:dyDescent="0.4">
      <c r="A2" s="52">
        <f>Configuración!B3</f>
        <v>0</v>
      </c>
      <c r="B2" s="51"/>
      <c r="C2" s="51"/>
      <c r="D2" s="51"/>
      <c r="E2" s="51"/>
      <c r="F2" s="51"/>
      <c r="G2" s="51"/>
      <c r="H2" s="51"/>
      <c r="I2" s="51"/>
      <c r="J2" s="51"/>
      <c r="K2" s="51"/>
      <c r="L2" s="51"/>
    </row>
    <row r="3" spans="1:12" ht="24" customHeight="1" x14ac:dyDescent="0.25">
      <c r="A3" s="53" t="str">
        <f>"Curso académico: "&amp;Configuración!B4</f>
        <v xml:space="preserve">Curso académico: </v>
      </c>
      <c r="B3" s="51"/>
      <c r="C3" s="51"/>
      <c r="D3" s="51"/>
      <c r="E3" s="51"/>
      <c r="F3" s="51"/>
      <c r="G3" s="51"/>
      <c r="H3" s="51"/>
      <c r="I3" s="51"/>
      <c r="J3" s="51"/>
      <c r="K3" s="51"/>
      <c r="L3" s="51"/>
    </row>
    <row r="4" spans="1:12" ht="34" customHeight="1" x14ac:dyDescent="0.3">
      <c r="A4" s="54" t="s">
        <v>190</v>
      </c>
      <c r="B4" s="51"/>
      <c r="C4" s="51"/>
      <c r="D4" s="51"/>
      <c r="E4" s="51"/>
      <c r="F4" s="51"/>
      <c r="G4" s="51"/>
      <c r="H4" s="51"/>
      <c r="I4" s="51"/>
      <c r="J4" s="51"/>
      <c r="K4" s="51"/>
      <c r="L4" s="51"/>
    </row>
    <row r="5" spans="1:12" ht="6" customHeight="1" x14ac:dyDescent="0.2"/>
    <row r="6" spans="1:12" ht="22" customHeight="1" thickBot="1" x14ac:dyDescent="0.25">
      <c r="A6" s="55" t="s">
        <v>67</v>
      </c>
      <c r="B6" s="51"/>
      <c r="C6" s="51"/>
      <c r="D6" s="51"/>
      <c r="E6" s="51"/>
      <c r="F6" s="51"/>
      <c r="G6" s="51"/>
      <c r="H6" s="51"/>
      <c r="I6" s="51"/>
      <c r="J6" s="51"/>
      <c r="K6" s="51"/>
      <c r="L6" s="51"/>
    </row>
    <row r="7" spans="1:12" ht="22" customHeight="1" thickBot="1" x14ac:dyDescent="0.25">
      <c r="A7" s="21" t="s">
        <v>68</v>
      </c>
      <c r="B7" s="21" t="s">
        <v>69</v>
      </c>
      <c r="C7" s="21" t="s">
        <v>70</v>
      </c>
      <c r="D7" s="21" t="s">
        <v>71</v>
      </c>
      <c r="E7" s="15" t="s">
        <v>72</v>
      </c>
      <c r="F7" s="18" t="s">
        <v>73</v>
      </c>
      <c r="G7" s="18" t="s">
        <v>74</v>
      </c>
      <c r="H7" s="18" t="s">
        <v>75</v>
      </c>
      <c r="I7" s="18" t="s">
        <v>76</v>
      </c>
      <c r="J7" s="18" t="s">
        <v>77</v>
      </c>
      <c r="K7" s="18" t="s">
        <v>78</v>
      </c>
      <c r="L7" s="19" t="s">
        <v>79</v>
      </c>
    </row>
    <row r="8" spans="1:12" ht="22" customHeight="1" thickBot="1" x14ac:dyDescent="0.25">
      <c r="A8" s="17" t="s">
        <v>80</v>
      </c>
      <c r="B8" s="17" t="s">
        <v>81</v>
      </c>
      <c r="C8" s="17" t="s">
        <v>82</v>
      </c>
      <c r="D8" s="17" t="s">
        <v>83</v>
      </c>
      <c r="E8" s="17" t="s">
        <v>84</v>
      </c>
      <c r="F8" s="17" t="s">
        <v>85</v>
      </c>
      <c r="G8" s="17" t="s">
        <v>86</v>
      </c>
      <c r="H8" s="17" t="s">
        <v>87</v>
      </c>
      <c r="I8" s="17" t="s">
        <v>88</v>
      </c>
      <c r="J8" s="17" t="s">
        <v>89</v>
      </c>
      <c r="K8" s="17" t="s">
        <v>90</v>
      </c>
      <c r="L8" s="20"/>
    </row>
    <row r="9" spans="1:12" ht="20" customHeight="1" x14ac:dyDescent="0.2">
      <c r="A9" s="56" t="s">
        <v>191</v>
      </c>
      <c r="B9" s="51"/>
      <c r="C9" s="51"/>
      <c r="D9" s="51"/>
      <c r="E9" s="51"/>
      <c r="F9" s="51"/>
      <c r="G9" s="51"/>
      <c r="H9" s="51"/>
      <c r="I9" s="51"/>
      <c r="J9" s="51"/>
      <c r="K9" s="51"/>
      <c r="L9" s="51"/>
    </row>
    <row r="10" spans="1:12" ht="6" customHeight="1" x14ac:dyDescent="0.2"/>
    <row r="11" spans="1:12" ht="26" customHeight="1" x14ac:dyDescent="0.25">
      <c r="A11" s="31" t="s">
        <v>92</v>
      </c>
      <c r="B11" s="59" t="s">
        <v>4</v>
      </c>
      <c r="C11" s="59"/>
      <c r="D11" s="59"/>
      <c r="E11" s="59"/>
      <c r="F11" s="59"/>
      <c r="G11" s="59"/>
      <c r="H11" s="59"/>
      <c r="I11" s="59"/>
      <c r="J11" s="59"/>
      <c r="K11" s="59"/>
      <c r="L11" s="59"/>
    </row>
    <row r="12" spans="1:12" ht="22" customHeight="1" x14ac:dyDescent="0.3">
      <c r="A12" s="32" cm="1">
        <f t="array" ref="A12">IFERROR(INDEX(Control!$C$4:$C$33,SMALL(IF(Control!$B$4:$B$33="Sí",ROW(Control!$B$4:$B$33)),1)-3)-INDEX(Control!$D$4:$D$33,SMALL(IF(Control!$B$4:$B$33="Sí",ROW(Control!$B$4:$B$33)),1)-3)+INDEX(Control!$E$4:$E$33,SMALL(IF(Control!$B$4:$B$33="Sí",ROW(Control!$B$4:$B$33)),1)-3)-SUM(INDEX(Control!$F$4:I$33,SMALL(IF(Control!$B$4:$B$33="Sí",ROW(Control!$B$4:$B$33)),1)-3,0)),"")</f>
        <v>0</v>
      </c>
      <c r="B12" s="46" t="str" cm="1">
        <f t="array" ref="B12">IFERROR(INDEX(Control!$A$4:$A$33,SMALL(IF(Control!$B$4:$B$33="Sí",ROW(Control!$B$4:$B$33)),1)-3)&amp;IF(INDEX(Configuración!$C$10:$C$39,SMALL(IF(Control!$B$4:$B$33="Sí",ROW(Control!$B$4:$B$33)),1)-3)="Sí"," (solo para Enseñanzas Profesionales)",""),"")</f>
        <v>ACORDEÓN</v>
      </c>
      <c r="C12" s="47"/>
      <c r="D12" s="47"/>
      <c r="E12" s="47"/>
      <c r="F12" s="47"/>
      <c r="G12" s="47"/>
      <c r="H12" s="47"/>
      <c r="I12" s="47"/>
      <c r="J12" s="47"/>
      <c r="K12" s="47"/>
      <c r="L12" s="47"/>
    </row>
    <row r="13" spans="1:12" ht="22" customHeight="1" x14ac:dyDescent="0.3">
      <c r="A13" s="33" cm="1">
        <f t="array" ref="A13">IFERROR(INDEX(Control!$C$4:$C$33,SMALL(IF(Control!$B$4:$B$33="Sí",ROW(Control!$B$4:$B$33)),2)-3)-INDEX(Control!$D$4:$D$33,SMALL(IF(Control!$B$4:$B$33="Sí",ROW(Control!$B$4:$B$33)),2)-3)+INDEX(Control!$E$4:$E$33,SMALL(IF(Control!$B$4:$B$33="Sí",ROW(Control!$B$4:$B$33)),2)-3)-SUM(INDEX(Control!$F$4:I$33,SMALL(IF(Control!$B$4:$B$33="Sí",ROW(Control!$B$4:$B$33)),2)-3,0)),"")</f>
        <v>0</v>
      </c>
      <c r="B13" s="48" t="str" cm="1">
        <f t="array" ref="B13">IFERROR(INDEX(Control!$A$4:$A$33,SMALL(IF(Control!$B$4:$B$33="Sí",ROW(Control!$B$4:$B$33)),2)-3)&amp;IF(INDEX(Configuración!$C$10:$C$39,SMALL(IF(Control!$B$4:$B$33="Sí",ROW(Control!$B$4:$B$33)),2)-3)="Sí"," (solo para Enseñanzas Profesionales)",""),"")</f>
        <v>ARPA</v>
      </c>
      <c r="C13" s="49"/>
      <c r="D13" s="49"/>
      <c r="E13" s="49"/>
      <c r="F13" s="49"/>
      <c r="G13" s="49"/>
      <c r="H13" s="49"/>
      <c r="I13" s="49"/>
      <c r="J13" s="49"/>
      <c r="K13" s="49"/>
      <c r="L13" s="49"/>
    </row>
    <row r="14" spans="1:12" ht="22" customHeight="1" x14ac:dyDescent="0.3">
      <c r="A14" s="32" cm="1">
        <f t="array" ref="A14">IFERROR(INDEX(Control!$C$4:$C$33,SMALL(IF(Control!$B$4:$B$33="Sí",ROW(Control!$B$4:$B$33)),3)-3)-INDEX(Control!$D$4:$D$33,SMALL(IF(Control!$B$4:$B$33="Sí",ROW(Control!$B$4:$B$33)),3)-3)+INDEX(Control!$E$4:$E$33,SMALL(IF(Control!$B$4:$B$33="Sí",ROW(Control!$B$4:$B$33)),3)-3)-SUM(INDEX(Control!$F$4:I$33,SMALL(IF(Control!$B$4:$B$33="Sí",ROW(Control!$B$4:$B$33)),3)-3,0)),"")</f>
        <v>0</v>
      </c>
      <c r="B14" s="46" t="str" cm="1">
        <f t="array" ref="B14">IFERROR(INDEX(Control!$A$4:$A$33,SMALL(IF(Control!$B$4:$B$33="Sí",ROW(Control!$B$4:$B$33)),3)-3)&amp;IF(INDEX(Configuración!$C$10:$C$39,SMALL(IF(Control!$B$4:$B$33="Sí",ROW(Control!$B$4:$B$33)),3)-3)="Sí"," (solo para Enseñanzas Profesionales)",""),"")</f>
        <v>BAJO ELÉCTRICO</v>
      </c>
      <c r="C14" s="47"/>
      <c r="D14" s="47"/>
      <c r="E14" s="47"/>
      <c r="F14" s="47"/>
      <c r="G14" s="47"/>
      <c r="H14" s="47"/>
      <c r="I14" s="47"/>
      <c r="J14" s="47"/>
      <c r="K14" s="47"/>
      <c r="L14" s="47"/>
    </row>
    <row r="15" spans="1:12" ht="22" customHeight="1" x14ac:dyDescent="0.3">
      <c r="A15" s="33" cm="1">
        <f t="array" ref="A15">IFERROR(INDEX(Control!$C$4:$C$33,SMALL(IF(Control!$B$4:$B$33="Sí",ROW(Control!$B$4:$B$33)),4)-3)-INDEX(Control!$D$4:$D$33,SMALL(IF(Control!$B$4:$B$33="Sí",ROW(Control!$B$4:$B$33)),4)-3)+INDEX(Control!$E$4:$E$33,SMALL(IF(Control!$B$4:$B$33="Sí",ROW(Control!$B$4:$B$33)),4)-3)-SUM(INDEX(Control!$F$4:I$33,SMALL(IF(Control!$B$4:$B$33="Sí",ROW(Control!$B$4:$B$33)),4)-3,0)),"")</f>
        <v>0</v>
      </c>
      <c r="B15" s="48" t="str" cm="1">
        <f t="array" ref="B15">IFERROR(INDEX(Control!$A$4:$A$33,SMALL(IF(Control!$B$4:$B$33="Sí",ROW(Control!$B$4:$B$33)),4)-3)&amp;IF(INDEX(Configuración!$C$10:$C$39,SMALL(IF(Control!$B$4:$B$33="Sí",ROW(Control!$B$4:$B$33)),4)-3)="Sí"," (solo para Enseñanzas Profesionales)",""),"")</f>
        <v>CANTO (solo para Enseñanzas Profesionales)</v>
      </c>
      <c r="C15" s="49"/>
      <c r="D15" s="49"/>
      <c r="E15" s="49"/>
      <c r="F15" s="49"/>
      <c r="G15" s="49"/>
      <c r="H15" s="49"/>
      <c r="I15" s="49"/>
      <c r="J15" s="49"/>
      <c r="K15" s="49"/>
      <c r="L15" s="49"/>
    </row>
    <row r="16" spans="1:12" ht="22" customHeight="1" x14ac:dyDescent="0.3">
      <c r="A16" s="32" cm="1">
        <f t="array" ref="A16">IFERROR(INDEX(Control!$C$4:$C$33,SMALL(IF(Control!$B$4:$B$33="Sí",ROW(Control!$B$4:$B$33)),5)-3)-INDEX(Control!$D$4:$D$33,SMALL(IF(Control!$B$4:$B$33="Sí",ROW(Control!$B$4:$B$33)),5)-3)+INDEX(Control!$E$4:$E$33,SMALL(IF(Control!$B$4:$B$33="Sí",ROW(Control!$B$4:$B$33)),5)-3)-SUM(INDEX(Control!$F$4:I$33,SMALL(IF(Control!$B$4:$B$33="Sí",ROW(Control!$B$4:$B$33)),5)-3,0)),"")</f>
        <v>0</v>
      </c>
      <c r="B16" s="46" t="str" cm="1">
        <f t="array" ref="B16">IFERROR(INDEX(Control!$A$4:$A$33,SMALL(IF(Control!$B$4:$B$33="Sí",ROW(Control!$B$4:$B$33)),5)-3)&amp;IF(INDEX(Configuración!$C$10:$C$39,SMALL(IF(Control!$B$4:$B$33="Sí",ROW(Control!$B$4:$B$33)),5)-3)="Sí"," (solo para Enseñanzas Profesionales)",""),"")</f>
        <v>CANTO VALENCIANO</v>
      </c>
      <c r="C16" s="47"/>
      <c r="D16" s="47"/>
      <c r="E16" s="47"/>
      <c r="F16" s="47"/>
      <c r="G16" s="47"/>
      <c r="H16" s="47"/>
      <c r="I16" s="47"/>
      <c r="J16" s="47"/>
      <c r="K16" s="47"/>
      <c r="L16" s="47"/>
    </row>
    <row r="17" spans="1:12" ht="22" customHeight="1" x14ac:dyDescent="0.3">
      <c r="A17" s="33" cm="1">
        <f t="array" ref="A17">IFERROR(INDEX(Control!$C$4:$C$33,SMALL(IF(Control!$B$4:$B$33="Sí",ROW(Control!$B$4:$B$33)),6)-3)-INDEX(Control!$D$4:$D$33,SMALL(IF(Control!$B$4:$B$33="Sí",ROW(Control!$B$4:$B$33)),6)-3)+INDEX(Control!$E$4:$E$33,SMALL(IF(Control!$B$4:$B$33="Sí",ROW(Control!$B$4:$B$33)),6)-3)-SUM(INDEX(Control!$F$4:I$33,SMALL(IF(Control!$B$4:$B$33="Sí",ROW(Control!$B$4:$B$33)),6)-3,0)),"")</f>
        <v>0</v>
      </c>
      <c r="B17" s="48" t="str" cm="1">
        <f t="array" ref="B17">IFERROR(INDEX(Control!$A$4:$A$33,SMALL(IF(Control!$B$4:$B$33="Sí",ROW(Control!$B$4:$B$33)),6)-3)&amp;IF(INDEX(Configuración!$C$10:$C$39,SMALL(IF(Control!$B$4:$B$33="Sí",ROW(Control!$B$4:$B$33)),6)-3)="Sí"," (solo para Enseñanzas Profesionales)",""),"")</f>
        <v>CLARINETE</v>
      </c>
      <c r="C17" s="49"/>
      <c r="D17" s="49"/>
      <c r="E17" s="49"/>
      <c r="F17" s="49"/>
      <c r="G17" s="49"/>
      <c r="H17" s="49"/>
      <c r="I17" s="49"/>
      <c r="J17" s="49"/>
      <c r="K17" s="49"/>
      <c r="L17" s="49"/>
    </row>
    <row r="18" spans="1:12" ht="22" customHeight="1" x14ac:dyDescent="0.3">
      <c r="A18" s="32" cm="1">
        <f t="array" ref="A18">IFERROR(INDEX(Control!$C$4:$C$33,SMALL(IF(Control!$B$4:$B$33="Sí",ROW(Control!$B$4:$B$33)),7)-3)-INDEX(Control!$D$4:$D$33,SMALL(IF(Control!$B$4:$B$33="Sí",ROW(Control!$B$4:$B$33)),7)-3)+INDEX(Control!$E$4:$E$33,SMALL(IF(Control!$B$4:$B$33="Sí",ROW(Control!$B$4:$B$33)),7)-3)-SUM(INDEX(Control!$F$4:I$33,SMALL(IF(Control!$B$4:$B$33="Sí",ROW(Control!$B$4:$B$33)),7)-3,0)),"")</f>
        <v>0</v>
      </c>
      <c r="B18" s="46" t="str" cm="1">
        <f t="array" ref="B18">IFERROR(INDEX(Control!$A$4:$A$33,SMALL(IF(Control!$B$4:$B$33="Sí",ROW(Control!$B$4:$B$33)),7)-3)&amp;IF(INDEX(Configuración!$C$10:$C$39,SMALL(IF(Control!$B$4:$B$33="Sí",ROW(Control!$B$4:$B$33)),7)-3)="Sí"," (solo para Enseñanzas Profesionales)",""),"")</f>
        <v>CLAVECÍN</v>
      </c>
      <c r="C18" s="47"/>
      <c r="D18" s="47"/>
      <c r="E18" s="47"/>
      <c r="F18" s="47"/>
      <c r="G18" s="47"/>
      <c r="H18" s="47"/>
      <c r="I18" s="47"/>
      <c r="J18" s="47"/>
      <c r="K18" s="47"/>
      <c r="L18" s="47"/>
    </row>
    <row r="19" spans="1:12" ht="22" customHeight="1" x14ac:dyDescent="0.3">
      <c r="A19" s="33" cm="1">
        <f t="array" ref="A19">IFERROR(INDEX(Control!$C$4:$C$33,SMALL(IF(Control!$B$4:$B$33="Sí",ROW(Control!$B$4:$B$33)),8)-3)-INDEX(Control!$D$4:$D$33,SMALL(IF(Control!$B$4:$B$33="Sí",ROW(Control!$B$4:$B$33)),8)-3)+INDEX(Control!$E$4:$E$33,SMALL(IF(Control!$B$4:$B$33="Sí",ROW(Control!$B$4:$B$33)),8)-3)-SUM(INDEX(Control!$F$4:I$33,SMALL(IF(Control!$B$4:$B$33="Sí",ROW(Control!$B$4:$B$33)),8)-3,0)),"")</f>
        <v>0</v>
      </c>
      <c r="B19" s="48" t="str" cm="1">
        <f t="array" ref="B19">IFERROR(INDEX(Control!$A$4:$A$33,SMALL(IF(Control!$B$4:$B$33="Sí",ROW(Control!$B$4:$B$33)),8)-3)&amp;IF(INDEX(Configuración!$C$10:$C$39,SMALL(IF(Control!$B$4:$B$33="Sí",ROW(Control!$B$4:$B$33)),8)-3)="Sí"," (solo para Enseñanzas Profesionales)",""),"")</f>
        <v>CONTRABAJO</v>
      </c>
      <c r="C19" s="49"/>
      <c r="D19" s="49"/>
      <c r="E19" s="49"/>
      <c r="F19" s="49"/>
      <c r="G19" s="49"/>
      <c r="H19" s="49"/>
      <c r="I19" s="49"/>
      <c r="J19" s="49"/>
      <c r="K19" s="49"/>
      <c r="L19" s="49"/>
    </row>
    <row r="20" spans="1:12" ht="22" customHeight="1" x14ac:dyDescent="0.3">
      <c r="A20" s="32" cm="1">
        <f t="array" ref="A20">IFERROR(INDEX(Control!$C$4:$C$33,SMALL(IF(Control!$B$4:$B$33="Sí",ROW(Control!$B$4:$B$33)),9)-3)-INDEX(Control!$D$4:$D$33,SMALL(IF(Control!$B$4:$B$33="Sí",ROW(Control!$B$4:$B$33)),9)-3)+INDEX(Control!$E$4:$E$33,SMALL(IF(Control!$B$4:$B$33="Sí",ROW(Control!$B$4:$B$33)),9)-3)-SUM(INDEX(Control!$F$4:I$33,SMALL(IF(Control!$B$4:$B$33="Sí",ROW(Control!$B$4:$B$33)),9)-3,0)),"")</f>
        <v>0</v>
      </c>
      <c r="B20" s="46" t="str" cm="1">
        <f t="array" ref="B20">IFERROR(INDEX(Control!$A$4:$A$33,SMALL(IF(Control!$B$4:$B$33="Sí",ROW(Control!$B$4:$B$33)),9)-3)&amp;IF(INDEX(Configuración!$C$10:$C$39,SMALL(IF(Control!$B$4:$B$33="Sí",ROW(Control!$B$4:$B$33)),9)-3)="Sí"," (solo para Enseñanzas Profesionales)",""),"")</f>
        <v>CORO</v>
      </c>
      <c r="C20" s="47"/>
      <c r="D20" s="47"/>
      <c r="E20" s="47"/>
      <c r="F20" s="47"/>
      <c r="G20" s="47"/>
      <c r="H20" s="47"/>
      <c r="I20" s="47"/>
      <c r="J20" s="47"/>
      <c r="K20" s="47"/>
      <c r="L20" s="47"/>
    </row>
    <row r="21" spans="1:12" ht="22" customHeight="1" x14ac:dyDescent="0.3">
      <c r="A21" s="33" cm="1">
        <f t="array" ref="A21">IFERROR(INDEX(Control!$C$4:$C$33,SMALL(IF(Control!$B$4:$B$33="Sí",ROW(Control!$B$4:$B$33)),10)-3)-INDEX(Control!$D$4:$D$33,SMALL(IF(Control!$B$4:$B$33="Sí",ROW(Control!$B$4:$B$33)),10)-3)+INDEX(Control!$E$4:$E$33,SMALL(IF(Control!$B$4:$B$33="Sí",ROW(Control!$B$4:$B$33)),10)-3)-SUM(INDEX(Control!$F$4:I$33,SMALL(IF(Control!$B$4:$B$33="Sí",ROW(Control!$B$4:$B$33)),10)-3,0)),"")</f>
        <v>0</v>
      </c>
      <c r="B21" s="48" t="str" cm="1">
        <f t="array" ref="B21">IFERROR(INDEX(Control!$A$4:$A$33,SMALL(IF(Control!$B$4:$B$33="Sí",ROW(Control!$B$4:$B$33)),10)-3)&amp;IF(INDEX(Configuración!$C$10:$C$39,SMALL(IF(Control!$B$4:$B$33="Sí",ROW(Control!$B$4:$B$33)),10)-3)="Sí"," (solo para Enseñanzas Profesionales)",""),"")</f>
        <v>DULZAINA</v>
      </c>
      <c r="C21" s="49"/>
      <c r="D21" s="49"/>
      <c r="E21" s="49"/>
      <c r="F21" s="49"/>
      <c r="G21" s="49"/>
      <c r="H21" s="49"/>
      <c r="I21" s="49"/>
      <c r="J21" s="49"/>
      <c r="K21" s="49"/>
      <c r="L21" s="49"/>
    </row>
    <row r="22" spans="1:12" ht="22" customHeight="1" x14ac:dyDescent="0.3">
      <c r="A22" s="32" cm="1">
        <f t="array" ref="A22">IFERROR(INDEX(Control!$C$4:$C$33,SMALL(IF(Control!$B$4:$B$33="Sí",ROW(Control!$B$4:$B$33)),11)-3)-INDEX(Control!$D$4:$D$33,SMALL(IF(Control!$B$4:$B$33="Sí",ROW(Control!$B$4:$B$33)),11)-3)+INDEX(Control!$E$4:$E$33,SMALL(IF(Control!$B$4:$B$33="Sí",ROW(Control!$B$4:$B$33)),11)-3)-SUM(INDEX(Control!$F$4:I$33,SMALL(IF(Control!$B$4:$B$33="Sí",ROW(Control!$B$4:$B$33)),11)-3,0)),"")</f>
        <v>0</v>
      </c>
      <c r="B22" s="46" t="str" cm="1">
        <f t="array" ref="B22">IFERROR(INDEX(Control!$A$4:$A$33,SMALL(IF(Control!$B$4:$B$33="Sí",ROW(Control!$B$4:$B$33)),11)-3)&amp;IF(INDEX(Configuración!$C$10:$C$39,SMALL(IF(Control!$B$4:$B$33="Sí",ROW(Control!$B$4:$B$33)),11)-3)="Sí"," (solo para Enseñanzas Profesionales)",""),"")</f>
        <v>FAGOT</v>
      </c>
      <c r="C22" s="47"/>
      <c r="D22" s="47"/>
      <c r="E22" s="47"/>
      <c r="F22" s="47"/>
      <c r="G22" s="47"/>
      <c r="H22" s="47"/>
      <c r="I22" s="47"/>
      <c r="J22" s="47"/>
      <c r="K22" s="47"/>
      <c r="L22" s="47"/>
    </row>
    <row r="23" spans="1:12" ht="22" customHeight="1" x14ac:dyDescent="0.3">
      <c r="A23" s="33" cm="1">
        <f t="array" ref="A23">IFERROR(INDEX(Control!$C$4:$C$33,SMALL(IF(Control!$B$4:$B$33="Sí",ROW(Control!$B$4:$B$33)),12)-3)-INDEX(Control!$D$4:$D$33,SMALL(IF(Control!$B$4:$B$33="Sí",ROW(Control!$B$4:$B$33)),12)-3)+INDEX(Control!$E$4:$E$33,SMALL(IF(Control!$B$4:$B$33="Sí",ROW(Control!$B$4:$B$33)),12)-3)-SUM(INDEX(Control!$F$4:I$33,SMALL(IF(Control!$B$4:$B$33="Sí",ROW(Control!$B$4:$B$33)),12)-3,0)),"")</f>
        <v>0</v>
      </c>
      <c r="B23" s="48" t="str" cm="1">
        <f t="array" ref="B23">IFERROR(INDEX(Control!$A$4:$A$33,SMALL(IF(Control!$B$4:$B$33="Sí",ROW(Control!$B$4:$B$33)),12)-3)&amp;IF(INDEX(Configuración!$C$10:$C$39,SMALL(IF(Control!$B$4:$B$33="Sí",ROW(Control!$B$4:$B$33)),12)-3)="Sí"," (solo para Enseñanzas Profesionales)",""),"")</f>
        <v>FLAUTA</v>
      </c>
      <c r="C23" s="49"/>
      <c r="D23" s="49"/>
      <c r="E23" s="49"/>
      <c r="F23" s="49"/>
      <c r="G23" s="49"/>
      <c r="H23" s="49"/>
      <c r="I23" s="49"/>
      <c r="J23" s="49"/>
      <c r="K23" s="49"/>
      <c r="L23" s="49"/>
    </row>
    <row r="24" spans="1:12" ht="22" customHeight="1" x14ac:dyDescent="0.3">
      <c r="A24" s="32" cm="1">
        <f t="array" ref="A24">IFERROR(INDEX(Control!$C$4:$C$33,SMALL(IF(Control!$B$4:$B$33="Sí",ROW(Control!$B$4:$B$33)),13)-3)-INDEX(Control!$D$4:$D$33,SMALL(IF(Control!$B$4:$B$33="Sí",ROW(Control!$B$4:$B$33)),13)-3)+INDEX(Control!$E$4:$E$33,SMALL(IF(Control!$B$4:$B$33="Sí",ROW(Control!$B$4:$B$33)),13)-3)-SUM(INDEX(Control!$F$4:I$33,SMALL(IF(Control!$B$4:$B$33="Sí",ROW(Control!$B$4:$B$33)),13)-3,0)),"")</f>
        <v>0</v>
      </c>
      <c r="B24" s="46" t="str" cm="1">
        <f t="array" ref="B24">IFERROR(INDEX(Control!$A$4:$A$33,SMALL(IF(Control!$B$4:$B$33="Sí",ROW(Control!$B$4:$B$33)),13)-3)&amp;IF(INDEX(Configuración!$C$10:$C$39,SMALL(IF(Control!$B$4:$B$33="Sí",ROW(Control!$B$4:$B$33)),13)-3)="Sí"," (solo para Enseñanzas Profesionales)",""),"")</f>
        <v>FLAUTA DE PICO</v>
      </c>
      <c r="C24" s="47"/>
      <c r="D24" s="47"/>
      <c r="E24" s="47"/>
      <c r="F24" s="47"/>
      <c r="G24" s="47"/>
      <c r="H24" s="47"/>
      <c r="I24" s="47"/>
      <c r="J24" s="47"/>
      <c r="K24" s="47"/>
      <c r="L24" s="47"/>
    </row>
    <row r="25" spans="1:12" ht="22" customHeight="1" x14ac:dyDescent="0.3">
      <c r="A25" s="33" cm="1">
        <f t="array" ref="A25">IFERROR(INDEX(Control!$C$4:$C$33,SMALL(IF(Control!$B$4:$B$33="Sí",ROW(Control!$B$4:$B$33)),14)-3)-INDEX(Control!$D$4:$D$33,SMALL(IF(Control!$B$4:$B$33="Sí",ROW(Control!$B$4:$B$33)),14)-3)+INDEX(Control!$E$4:$E$33,SMALL(IF(Control!$B$4:$B$33="Sí",ROW(Control!$B$4:$B$33)),14)-3)-SUM(INDEX(Control!$F$4:I$33,SMALL(IF(Control!$B$4:$B$33="Sí",ROW(Control!$B$4:$B$33)),14)-3,0)),"")</f>
        <v>0</v>
      </c>
      <c r="B25" s="48" t="str" cm="1">
        <f t="array" ref="B25">IFERROR(INDEX(Control!$A$4:$A$33,SMALL(IF(Control!$B$4:$B$33="Sí",ROW(Control!$B$4:$B$33)),14)-3)&amp;IF(INDEX(Configuración!$C$10:$C$39,SMALL(IF(Control!$B$4:$B$33="Sí",ROW(Control!$B$4:$B$33)),14)-3)="Sí"," (solo para Enseñanzas Profesionales)",""),"")</f>
        <v>GUITARRA</v>
      </c>
      <c r="C25" s="49"/>
      <c r="D25" s="49"/>
      <c r="E25" s="49"/>
      <c r="F25" s="49"/>
      <c r="G25" s="49"/>
      <c r="H25" s="49"/>
      <c r="I25" s="49"/>
      <c r="J25" s="49"/>
      <c r="K25" s="49"/>
      <c r="L25" s="49"/>
    </row>
    <row r="26" spans="1:12" ht="22" customHeight="1" x14ac:dyDescent="0.3">
      <c r="A26" s="32" cm="1">
        <f t="array" ref="A26">IFERROR(INDEX(Control!$C$4:$C$33,SMALL(IF(Control!$B$4:$B$33="Sí",ROW(Control!$B$4:$B$33)),15)-3)-INDEX(Control!$D$4:$D$33,SMALL(IF(Control!$B$4:$B$33="Sí",ROW(Control!$B$4:$B$33)),15)-3)+INDEX(Control!$E$4:$E$33,SMALL(IF(Control!$B$4:$B$33="Sí",ROW(Control!$B$4:$B$33)),15)-3)-SUM(INDEX(Control!$F$4:I$33,SMALL(IF(Control!$B$4:$B$33="Sí",ROW(Control!$B$4:$B$33)),15)-3,0)),"")</f>
        <v>0</v>
      </c>
      <c r="B26" s="46" t="str" cm="1">
        <f t="array" ref="B26">IFERROR(INDEX(Control!$A$4:$A$33,SMALL(IF(Control!$B$4:$B$33="Sí",ROW(Control!$B$4:$B$33)),15)-3)&amp;IF(INDEX(Configuración!$C$10:$C$39,SMALL(IF(Control!$B$4:$B$33="Sí",ROW(Control!$B$4:$B$33)),15)-3)="Sí"," (solo para Enseñanzas Profesionales)",""),"")</f>
        <v>GUITARRA ELÉCTRICA</v>
      </c>
      <c r="C26" s="47"/>
      <c r="D26" s="47"/>
      <c r="E26" s="47"/>
      <c r="F26" s="47"/>
      <c r="G26" s="47"/>
      <c r="H26" s="47"/>
      <c r="I26" s="47"/>
      <c r="J26" s="47"/>
      <c r="K26" s="47"/>
      <c r="L26" s="47"/>
    </row>
    <row r="27" spans="1:12" ht="22" customHeight="1" x14ac:dyDescent="0.3">
      <c r="A27" s="33" cm="1">
        <f t="array" ref="A27">IFERROR(INDEX(Control!$C$4:$C$33,SMALL(IF(Control!$B$4:$B$33="Sí",ROW(Control!$B$4:$B$33)),16)-3)-INDEX(Control!$D$4:$D$33,SMALL(IF(Control!$B$4:$B$33="Sí",ROW(Control!$B$4:$B$33)),16)-3)+INDEX(Control!$E$4:$E$33,SMALL(IF(Control!$B$4:$B$33="Sí",ROW(Control!$B$4:$B$33)),16)-3)-SUM(INDEX(Control!$F$4:I$33,SMALL(IF(Control!$B$4:$B$33="Sí",ROW(Control!$B$4:$B$33)),16)-3,0)),"")</f>
        <v>0</v>
      </c>
      <c r="B27" s="48" t="str" cm="1">
        <f t="array" ref="B27">IFERROR(INDEX(Control!$A$4:$A$33,SMALL(IF(Control!$B$4:$B$33="Sí",ROW(Control!$B$4:$B$33)),16)-3)&amp;IF(INDEX(Configuración!$C$10:$C$39,SMALL(IF(Control!$B$4:$B$33="Sí",ROW(Control!$B$4:$B$33)),16)-3)="Sí"," (solo para Enseñanzas Profesionales)",""),"")</f>
        <v>INSTRUMENTOS DE CUERDA PULSADA DEL RENACIMIENTO Y BARROCO</v>
      </c>
      <c r="C27" s="49"/>
      <c r="D27" s="49"/>
      <c r="E27" s="49"/>
      <c r="F27" s="49"/>
      <c r="G27" s="49"/>
      <c r="H27" s="49"/>
      <c r="I27" s="49"/>
      <c r="J27" s="49"/>
      <c r="K27" s="49"/>
      <c r="L27" s="49"/>
    </row>
    <row r="28" spans="1:12" ht="22" customHeight="1" x14ac:dyDescent="0.3">
      <c r="A28" s="32" cm="1">
        <f t="array" ref="A28">IFERROR(INDEX(Control!$C$4:$C$33,SMALL(IF(Control!$B$4:$B$33="Sí",ROW(Control!$B$4:$B$33)),17)-3)-INDEX(Control!$D$4:$D$33,SMALL(IF(Control!$B$4:$B$33="Sí",ROW(Control!$B$4:$B$33)),17)-3)+INDEX(Control!$E$4:$E$33,SMALL(IF(Control!$B$4:$B$33="Sí",ROW(Control!$B$4:$B$33)),17)-3)-SUM(INDEX(Control!$F$4:I$33,SMALL(IF(Control!$B$4:$B$33="Sí",ROW(Control!$B$4:$B$33)),17)-3,0)),"")</f>
        <v>0</v>
      </c>
      <c r="B28" s="46" t="str" cm="1">
        <f t="array" ref="B28">IFERROR(INDEX(Control!$A$4:$A$33,SMALL(IF(Control!$B$4:$B$33="Sí",ROW(Control!$B$4:$B$33)),17)-3)&amp;IF(INDEX(Configuración!$C$10:$C$39,SMALL(IF(Control!$B$4:$B$33="Sí",ROW(Control!$B$4:$B$33)),17)-3)="Sí"," (solo para Enseñanzas Profesionales)",""),"")</f>
        <v>INSTRUMENTOS DE PLECTRO</v>
      </c>
      <c r="C28" s="47"/>
      <c r="D28" s="47"/>
      <c r="E28" s="47"/>
      <c r="F28" s="47"/>
      <c r="G28" s="47"/>
      <c r="H28" s="47"/>
      <c r="I28" s="47"/>
      <c r="J28" s="47"/>
      <c r="K28" s="47"/>
      <c r="L28" s="47"/>
    </row>
    <row r="29" spans="1:12" ht="22" customHeight="1" x14ac:dyDescent="0.3">
      <c r="A29" s="33" cm="1">
        <f t="array" ref="A29">IFERROR(INDEX(Control!$C$4:$C$33,SMALL(IF(Control!$B$4:$B$33="Sí",ROW(Control!$B$4:$B$33)),18)-3)-INDEX(Control!$D$4:$D$33,SMALL(IF(Control!$B$4:$B$33="Sí",ROW(Control!$B$4:$B$33)),18)-3)+INDEX(Control!$E$4:$E$33,SMALL(IF(Control!$B$4:$B$33="Sí",ROW(Control!$B$4:$B$33)),18)-3)-SUM(INDEX(Control!$F$4:I$33,SMALL(IF(Control!$B$4:$B$33="Sí",ROW(Control!$B$4:$B$33)),18)-3,0)),"")</f>
        <v>0</v>
      </c>
      <c r="B29" s="48" t="str" cm="1">
        <f t="array" ref="B29">IFERROR(INDEX(Control!$A$4:$A$33,SMALL(IF(Control!$B$4:$B$33="Sí",ROW(Control!$B$4:$B$33)),18)-3)&amp;IF(INDEX(Configuración!$C$10:$C$39,SMALL(IF(Control!$B$4:$B$33="Sí",ROW(Control!$B$4:$B$33)),18)-3)="Sí"," (solo para Enseñanzas Profesionales)",""),"")</f>
        <v>OBOE</v>
      </c>
      <c r="C29" s="49"/>
      <c r="D29" s="49"/>
      <c r="E29" s="49"/>
      <c r="F29" s="49"/>
      <c r="G29" s="49"/>
      <c r="H29" s="49"/>
      <c r="I29" s="49"/>
      <c r="J29" s="49"/>
      <c r="K29" s="49"/>
      <c r="L29" s="49"/>
    </row>
    <row r="30" spans="1:12" ht="22" customHeight="1" x14ac:dyDescent="0.3">
      <c r="A30" s="32" cm="1">
        <f t="array" ref="A30">IFERROR(INDEX(Control!$C$4:$C$33,SMALL(IF(Control!$B$4:$B$33="Sí",ROW(Control!$B$4:$B$33)),19)-3)-INDEX(Control!$D$4:$D$33,SMALL(IF(Control!$B$4:$B$33="Sí",ROW(Control!$B$4:$B$33)),19)-3)+INDEX(Control!$E$4:$E$33,SMALL(IF(Control!$B$4:$B$33="Sí",ROW(Control!$B$4:$B$33)),19)-3)-SUM(INDEX(Control!$F$4:I$33,SMALL(IF(Control!$B$4:$B$33="Sí",ROW(Control!$B$4:$B$33)),19)-3,0)),"")</f>
        <v>0</v>
      </c>
      <c r="B30" s="46" t="str" cm="1">
        <f t="array" ref="B30">IFERROR(INDEX(Control!$A$4:$A$33,SMALL(IF(Control!$B$4:$B$33="Sí",ROW(Control!$B$4:$B$33)),19)-3)&amp;IF(INDEX(Configuración!$C$10:$C$39,SMALL(IF(Control!$B$4:$B$33="Sí",ROW(Control!$B$4:$B$33)),19)-3)="Sí"," (solo para Enseñanzas Profesionales)",""),"")</f>
        <v>ÓRGANO</v>
      </c>
      <c r="C30" s="47"/>
      <c r="D30" s="47"/>
      <c r="E30" s="47"/>
      <c r="F30" s="47"/>
      <c r="G30" s="47"/>
      <c r="H30" s="47"/>
      <c r="I30" s="47"/>
      <c r="J30" s="47"/>
      <c r="K30" s="47"/>
      <c r="L30" s="47"/>
    </row>
    <row r="31" spans="1:12" ht="22" customHeight="1" x14ac:dyDescent="0.3">
      <c r="A31" s="33" cm="1">
        <f t="array" ref="A31">IFERROR(INDEX(Control!$C$4:$C$33,SMALL(IF(Control!$B$4:$B$33="Sí",ROW(Control!$B$4:$B$33)),20)-3)-INDEX(Control!$D$4:$D$33,SMALL(IF(Control!$B$4:$B$33="Sí",ROW(Control!$B$4:$B$33)),20)-3)+INDEX(Control!$E$4:$E$33,SMALL(IF(Control!$B$4:$B$33="Sí",ROW(Control!$B$4:$B$33)),20)-3)-SUM(INDEX(Control!$F$4:I$33,SMALL(IF(Control!$B$4:$B$33="Sí",ROW(Control!$B$4:$B$33)),20)-3,0)),"")</f>
        <v>0</v>
      </c>
      <c r="B31" s="48" t="str" cm="1">
        <f t="array" ref="B31">IFERROR(INDEX(Control!$A$4:$A$33,SMALL(IF(Control!$B$4:$B$33="Sí",ROW(Control!$B$4:$B$33)),20)-3)&amp;IF(INDEX(Configuración!$C$10:$C$39,SMALL(IF(Control!$B$4:$B$33="Sí",ROW(Control!$B$4:$B$33)),20)-3)="Sí"," (solo para Enseñanzas Profesionales)",""),"")</f>
        <v>PERCUSIÓN</v>
      </c>
      <c r="C31" s="49"/>
      <c r="D31" s="49"/>
      <c r="E31" s="49"/>
      <c r="F31" s="49"/>
      <c r="G31" s="49"/>
      <c r="H31" s="49"/>
      <c r="I31" s="49"/>
      <c r="J31" s="49"/>
      <c r="K31" s="49"/>
      <c r="L31" s="49"/>
    </row>
    <row r="32" spans="1:12" ht="22" customHeight="1" x14ac:dyDescent="0.3">
      <c r="A32" s="32" cm="1">
        <f t="array" ref="A32">IFERROR(INDEX(Control!$C$4:$C$33,SMALL(IF(Control!$B$4:$B$33="Sí",ROW(Control!$B$4:$B$33)),21)-3)-INDEX(Control!$D$4:$D$33,SMALL(IF(Control!$B$4:$B$33="Sí",ROW(Control!$B$4:$B$33)),21)-3)+INDEX(Control!$E$4:$E$33,SMALL(IF(Control!$B$4:$B$33="Sí",ROW(Control!$B$4:$B$33)),21)-3)-SUM(INDEX(Control!$F$4:I$33,SMALL(IF(Control!$B$4:$B$33="Sí",ROW(Control!$B$4:$B$33)),21)-3,0)),"")</f>
        <v>0</v>
      </c>
      <c r="B32" s="46" t="str" cm="1">
        <f t="array" ref="B32">IFERROR(INDEX(Control!$A$4:$A$33,SMALL(IF(Control!$B$4:$B$33="Sí",ROW(Control!$B$4:$B$33)),21)-3)&amp;IF(INDEX(Configuración!$C$10:$C$39,SMALL(IF(Control!$B$4:$B$33="Sí",ROW(Control!$B$4:$B$33)),21)-3)="Sí"," (solo para Enseñanzas Profesionales)",""),"")</f>
        <v>PIANO</v>
      </c>
      <c r="C32" s="47"/>
      <c r="D32" s="47"/>
      <c r="E32" s="47"/>
      <c r="F32" s="47"/>
      <c r="G32" s="47"/>
      <c r="H32" s="47"/>
      <c r="I32" s="47"/>
      <c r="J32" s="47"/>
      <c r="K32" s="47"/>
      <c r="L32" s="47"/>
    </row>
    <row r="33" spans="1:12" ht="22" customHeight="1" x14ac:dyDescent="0.3">
      <c r="A33" s="33" cm="1">
        <f t="array" ref="A33">IFERROR(INDEX(Control!$C$4:$C$33,SMALL(IF(Control!$B$4:$B$33="Sí",ROW(Control!$B$4:$B$33)),22)-3)-INDEX(Control!$D$4:$D$33,SMALL(IF(Control!$B$4:$B$33="Sí",ROW(Control!$B$4:$B$33)),22)-3)+INDEX(Control!$E$4:$E$33,SMALL(IF(Control!$B$4:$B$33="Sí",ROW(Control!$B$4:$B$33)),22)-3)-SUM(INDEX(Control!$F$4:I$33,SMALL(IF(Control!$B$4:$B$33="Sí",ROW(Control!$B$4:$B$33)),22)-3,0)),"")</f>
        <v>0</v>
      </c>
      <c r="B33" s="48" t="str" cm="1">
        <f t="array" ref="B33">IFERROR(INDEX(Control!$A$4:$A$33,SMALL(IF(Control!$B$4:$B$33="Sí",ROW(Control!$B$4:$B$33)),22)-3)&amp;IF(INDEX(Configuración!$C$10:$C$39,SMALL(IF(Control!$B$4:$B$33="Sí",ROW(Control!$B$4:$B$33)),22)-3)="Sí"," (solo para Enseñanzas Profesionales)",""),"")</f>
        <v>SAXOFÓN</v>
      </c>
      <c r="C33" s="49"/>
      <c r="D33" s="49"/>
      <c r="E33" s="49"/>
      <c r="F33" s="49"/>
      <c r="G33" s="49"/>
      <c r="H33" s="49"/>
      <c r="I33" s="49"/>
      <c r="J33" s="49"/>
      <c r="K33" s="49"/>
      <c r="L33" s="49"/>
    </row>
    <row r="34" spans="1:12" ht="22" customHeight="1" x14ac:dyDescent="0.3">
      <c r="A34" s="32" cm="1">
        <f t="array" ref="A34">IFERROR(INDEX(Control!$C$4:$C$33,SMALL(IF(Control!$B$4:$B$33="Sí",ROW(Control!$B$4:$B$33)),23)-3)-INDEX(Control!$D$4:$D$33,SMALL(IF(Control!$B$4:$B$33="Sí",ROW(Control!$B$4:$B$33)),23)-3)+INDEX(Control!$E$4:$E$33,SMALL(IF(Control!$B$4:$B$33="Sí",ROW(Control!$B$4:$B$33)),23)-3)-SUM(INDEX(Control!$F$4:I$33,SMALL(IF(Control!$B$4:$B$33="Sí",ROW(Control!$B$4:$B$33)),23)-3,0)),"")</f>
        <v>0</v>
      </c>
      <c r="B34" s="46" t="str" cm="1">
        <f t="array" ref="B34">IFERROR(INDEX(Control!$A$4:$A$33,SMALL(IF(Control!$B$4:$B$33="Sí",ROW(Control!$B$4:$B$33)),23)-3)&amp;IF(INDEX(Configuración!$C$10:$C$39,SMALL(IF(Control!$B$4:$B$33="Sí",ROW(Control!$B$4:$B$33)),23)-3)="Sí"," (solo para Enseñanzas Profesionales)",""),"")</f>
        <v>TROMBÓN</v>
      </c>
      <c r="C34" s="47"/>
      <c r="D34" s="47"/>
      <c r="E34" s="47"/>
      <c r="F34" s="47"/>
      <c r="G34" s="47"/>
      <c r="H34" s="47"/>
      <c r="I34" s="47"/>
      <c r="J34" s="47"/>
      <c r="K34" s="47"/>
      <c r="L34" s="47"/>
    </row>
    <row r="35" spans="1:12" ht="22" customHeight="1" x14ac:dyDescent="0.3">
      <c r="A35" s="33" cm="1">
        <f t="array" ref="A35">IFERROR(INDEX(Control!$C$4:$C$33,SMALL(IF(Control!$B$4:$B$33="Sí",ROW(Control!$B$4:$B$33)),24)-3)-INDEX(Control!$D$4:$D$33,SMALL(IF(Control!$B$4:$B$33="Sí",ROW(Control!$B$4:$B$33)),24)-3)+INDEX(Control!$E$4:$E$33,SMALL(IF(Control!$B$4:$B$33="Sí",ROW(Control!$B$4:$B$33)),24)-3)-SUM(INDEX(Control!$F$4:I$33,SMALL(IF(Control!$B$4:$B$33="Sí",ROW(Control!$B$4:$B$33)),24)-3,0)),"")</f>
        <v>0</v>
      </c>
      <c r="B35" s="48" t="str" cm="1">
        <f t="array" ref="B35">IFERROR(INDEX(Control!$A$4:$A$33,SMALL(IF(Control!$B$4:$B$33="Sí",ROW(Control!$B$4:$B$33)),24)-3)&amp;IF(INDEX(Configuración!$C$10:$C$39,SMALL(IF(Control!$B$4:$B$33="Sí",ROW(Control!$B$4:$B$33)),24)-3)="Sí"," (solo para Enseñanzas Profesionales)",""),"")</f>
        <v>TROMPA</v>
      </c>
      <c r="C35" s="49"/>
      <c r="D35" s="49"/>
      <c r="E35" s="49"/>
      <c r="F35" s="49"/>
      <c r="G35" s="49"/>
      <c r="H35" s="49"/>
      <c r="I35" s="49"/>
      <c r="J35" s="49"/>
      <c r="K35" s="49"/>
      <c r="L35" s="49"/>
    </row>
    <row r="36" spans="1:12" ht="22" customHeight="1" x14ac:dyDescent="0.3">
      <c r="A36" s="32" cm="1">
        <f t="array" ref="A36">IFERROR(INDEX(Control!$C$4:$C$33,SMALL(IF(Control!$B$4:$B$33="Sí",ROW(Control!$B$4:$B$33)),25)-3)-INDEX(Control!$D$4:$D$33,SMALL(IF(Control!$B$4:$B$33="Sí",ROW(Control!$B$4:$B$33)),25)-3)+INDEX(Control!$E$4:$E$33,SMALL(IF(Control!$B$4:$B$33="Sí",ROW(Control!$B$4:$B$33)),25)-3)-SUM(INDEX(Control!$F$4:I$33,SMALL(IF(Control!$B$4:$B$33="Sí",ROW(Control!$B$4:$B$33)),25)-3,0)),"")</f>
        <v>0</v>
      </c>
      <c r="B36" s="46" t="str" cm="1">
        <f t="array" ref="B36">IFERROR(INDEX(Control!$A$4:$A$33,SMALL(IF(Control!$B$4:$B$33="Sí",ROW(Control!$B$4:$B$33)),25)-3)&amp;IF(INDEX(Configuración!$C$10:$C$39,SMALL(IF(Control!$B$4:$B$33="Sí",ROW(Control!$B$4:$B$33)),25)-3)="Sí"," (solo para Enseñanzas Profesionales)",""),"")</f>
        <v>TROMPETA</v>
      </c>
      <c r="C36" s="47"/>
      <c r="D36" s="47"/>
      <c r="E36" s="47"/>
      <c r="F36" s="47"/>
      <c r="G36" s="47"/>
      <c r="H36" s="47"/>
      <c r="I36" s="47"/>
      <c r="J36" s="47"/>
      <c r="K36" s="47"/>
      <c r="L36" s="47"/>
    </row>
    <row r="37" spans="1:12" ht="22" customHeight="1" x14ac:dyDescent="0.3">
      <c r="A37" s="33" cm="1">
        <f t="array" ref="A37">IFERROR(INDEX(Control!$C$4:$C$33,SMALL(IF(Control!$B$4:$B$33="Sí",ROW(Control!$B$4:$B$33)),26)-3)-INDEX(Control!$D$4:$D$33,SMALL(IF(Control!$B$4:$B$33="Sí",ROW(Control!$B$4:$B$33)),26)-3)+INDEX(Control!$E$4:$E$33,SMALL(IF(Control!$B$4:$B$33="Sí",ROW(Control!$B$4:$B$33)),26)-3)-SUM(INDEX(Control!$F$4:I$33,SMALL(IF(Control!$B$4:$B$33="Sí",ROW(Control!$B$4:$B$33)),26)-3,0)),"")</f>
        <v>0</v>
      </c>
      <c r="B37" s="48" t="str" cm="1">
        <f t="array" ref="B37">IFERROR(INDEX(Control!$A$4:$A$33,SMALL(IF(Control!$B$4:$B$33="Sí",ROW(Control!$B$4:$B$33)),26)-3)&amp;IF(INDEX(Configuración!$C$10:$C$39,SMALL(IF(Control!$B$4:$B$33="Sí",ROW(Control!$B$4:$B$33)),26)-3)="Sí"," (solo para Enseñanzas Profesionales)",""),"")</f>
        <v>TUBA</v>
      </c>
      <c r="C37" s="49"/>
      <c r="D37" s="49"/>
      <c r="E37" s="49"/>
      <c r="F37" s="49"/>
      <c r="G37" s="49"/>
      <c r="H37" s="49"/>
      <c r="I37" s="49"/>
      <c r="J37" s="49"/>
      <c r="K37" s="49"/>
      <c r="L37" s="49"/>
    </row>
    <row r="38" spans="1:12" ht="22" customHeight="1" x14ac:dyDescent="0.3">
      <c r="A38" s="32" cm="1">
        <f t="array" ref="A38">IFERROR(INDEX(Control!$C$4:$C$33,SMALL(IF(Control!$B$4:$B$33="Sí",ROW(Control!$B$4:$B$33)),27)-3)-INDEX(Control!$D$4:$D$33,SMALL(IF(Control!$B$4:$B$33="Sí",ROW(Control!$B$4:$B$33)),27)-3)+INDEX(Control!$E$4:$E$33,SMALL(IF(Control!$B$4:$B$33="Sí",ROW(Control!$B$4:$B$33)),27)-3)-SUM(INDEX(Control!$F$4:I$33,SMALL(IF(Control!$B$4:$B$33="Sí",ROW(Control!$B$4:$B$33)),27)-3,0)),"")</f>
        <v>0</v>
      </c>
      <c r="B38" s="46" t="str" cm="1">
        <f t="array" ref="B38">IFERROR(INDEX(Control!$A$4:$A$33,SMALL(IF(Control!$B$4:$B$33="Sí",ROW(Control!$B$4:$B$33)),27)-3)&amp;IF(INDEX(Configuración!$C$10:$C$39,SMALL(IF(Control!$B$4:$B$33="Sí",ROW(Control!$B$4:$B$33)),27)-3)="Sí"," (solo para Enseñanzas Profesionales)",""),"")</f>
        <v>VIOLA</v>
      </c>
      <c r="C38" s="47"/>
      <c r="D38" s="47"/>
      <c r="E38" s="47"/>
      <c r="F38" s="47"/>
      <c r="G38" s="47"/>
      <c r="H38" s="47"/>
      <c r="I38" s="47"/>
      <c r="J38" s="47"/>
      <c r="K38" s="47"/>
      <c r="L38" s="47"/>
    </row>
    <row r="39" spans="1:12" ht="22" customHeight="1" x14ac:dyDescent="0.3">
      <c r="A39" s="33" cm="1">
        <f t="array" ref="A39">IFERROR(INDEX(Control!$C$4:$C$33,SMALL(IF(Control!$B$4:$B$33="Sí",ROW(Control!$B$4:$B$33)),28)-3)-INDEX(Control!$D$4:$D$33,SMALL(IF(Control!$B$4:$B$33="Sí",ROW(Control!$B$4:$B$33)),28)-3)+INDEX(Control!$E$4:$E$33,SMALL(IF(Control!$B$4:$B$33="Sí",ROW(Control!$B$4:$B$33)),28)-3)-SUM(INDEX(Control!$F$4:I$33,SMALL(IF(Control!$B$4:$B$33="Sí",ROW(Control!$B$4:$B$33)),28)-3,0)),"")</f>
        <v>0</v>
      </c>
      <c r="B39" s="48" t="str" cm="1">
        <f t="array" ref="B39">IFERROR(INDEX(Control!$A$4:$A$33,SMALL(IF(Control!$B$4:$B$33="Sí",ROW(Control!$B$4:$B$33)),28)-3)&amp;IF(INDEX(Configuración!$C$10:$C$39,SMALL(IF(Control!$B$4:$B$33="Sí",ROW(Control!$B$4:$B$33)),28)-3)="Sí"," (solo para Enseñanzas Profesionales)",""),"")</f>
        <v>VIOLA DA GAMBA</v>
      </c>
      <c r="C39" s="49"/>
      <c r="D39" s="49"/>
      <c r="E39" s="49"/>
      <c r="F39" s="49"/>
      <c r="G39" s="49"/>
      <c r="H39" s="49"/>
      <c r="I39" s="49"/>
      <c r="J39" s="49"/>
      <c r="K39" s="49"/>
      <c r="L39" s="49"/>
    </row>
    <row r="40" spans="1:12" ht="22" customHeight="1" x14ac:dyDescent="0.3">
      <c r="A40" s="32" cm="1">
        <f t="array" ref="A40">IFERROR(INDEX(Control!$C$4:$C$33,SMALL(IF(Control!$B$4:$B$33="Sí",ROW(Control!$B$4:$B$33)),29)-3)-INDEX(Control!$D$4:$D$33,SMALL(IF(Control!$B$4:$B$33="Sí",ROW(Control!$B$4:$B$33)),29)-3)+INDEX(Control!$E$4:$E$33,SMALL(IF(Control!$B$4:$B$33="Sí",ROW(Control!$B$4:$B$33)),29)-3)-SUM(INDEX(Control!$F$4:I$33,SMALL(IF(Control!$B$4:$B$33="Sí",ROW(Control!$B$4:$B$33)),29)-3,0)),"")</f>
        <v>0</v>
      </c>
      <c r="B40" s="46" t="str" cm="1">
        <f t="array" ref="B40">IFERROR(INDEX(Control!$A$4:$A$33,SMALL(IF(Control!$B$4:$B$33="Sí",ROW(Control!$B$4:$B$33)),29)-3)&amp;IF(INDEX(Configuración!$C$10:$C$39,SMALL(IF(Control!$B$4:$B$33="Sí",ROW(Control!$B$4:$B$33)),29)-3)="Sí"," (solo para Enseñanzas Profesionales)",""),"")</f>
        <v>VIOLÍN</v>
      </c>
      <c r="C40" s="47"/>
      <c r="D40" s="47"/>
      <c r="E40" s="47"/>
      <c r="F40" s="47"/>
      <c r="G40" s="47"/>
      <c r="H40" s="47"/>
      <c r="I40" s="47"/>
      <c r="J40" s="47"/>
      <c r="K40" s="47"/>
      <c r="L40" s="47"/>
    </row>
    <row r="41" spans="1:12" ht="22" customHeight="1" thickBot="1" x14ac:dyDescent="0.35">
      <c r="A41" s="43" cm="1">
        <f t="array" ref="A41">IFERROR(INDEX(Control!$C$4:$C$33,SMALL(IF(Control!$B$4:$B$33="Sí",ROW(Control!$B$4:$B$33)),30)-3)-INDEX(Control!$D$4:$D$33,SMALL(IF(Control!$B$4:$B$33="Sí",ROW(Control!$B$4:$B$33)),30)-3)+INDEX(Control!$E$4:$E$33,SMALL(IF(Control!$B$4:$B$33="Sí",ROW(Control!$B$4:$B$33)),30)-3)-SUM(INDEX(Control!$F$4:I$33,SMALL(IF(Control!$B$4:$B$33="Sí",ROW(Control!$B$4:$B$33)),30)-3,0)),"")</f>
        <v>0</v>
      </c>
      <c r="B41" s="62" t="str" cm="1">
        <f t="array" ref="B41">IFERROR(INDEX(Control!$A$4:$A$33,SMALL(IF(Control!$B$4:$B$33="Sí",ROW(Control!$B$4:$B$33)),30)-3)&amp;IF(INDEX(Configuración!$C$10:$C$39,SMALL(IF(Control!$B$4:$B$33="Sí",ROW(Control!$B$4:$B$33)),30)-3)="Sí"," (solo para Enseñanzas Profesionales)",""),"")</f>
        <v>VIOLONCHELO</v>
      </c>
      <c r="C41" s="63"/>
      <c r="D41" s="63"/>
      <c r="E41" s="63"/>
      <c r="F41" s="63"/>
      <c r="G41" s="63"/>
      <c r="H41" s="63"/>
      <c r="I41" s="63"/>
      <c r="J41" s="63"/>
      <c r="K41" s="63"/>
      <c r="L41" s="63"/>
    </row>
    <row r="42" spans="1:12" ht="30" customHeight="1" thickTop="1" x14ac:dyDescent="0.3">
      <c r="A42" s="44">
        <f>SUM(A12:A41)</f>
        <v>0</v>
      </c>
      <c r="B42" s="45" t="s">
        <v>189</v>
      </c>
      <c r="C42" s="45"/>
      <c r="D42" s="45"/>
      <c r="E42" s="45"/>
      <c r="F42" s="45"/>
      <c r="G42" s="45"/>
      <c r="H42" s="45"/>
      <c r="I42" s="45"/>
      <c r="J42" s="45"/>
      <c r="K42" s="45"/>
      <c r="L42" s="45"/>
    </row>
    <row r="43" spans="1:12" ht="20" customHeight="1" x14ac:dyDescent="0.2">
      <c r="A43" s="60" t="s">
        <v>114</v>
      </c>
      <c r="B43" s="61"/>
      <c r="C43" s="61"/>
      <c r="D43" s="61"/>
      <c r="E43" s="61"/>
      <c r="F43" s="61"/>
      <c r="G43" s="61"/>
      <c r="H43" s="61"/>
      <c r="I43" s="61"/>
      <c r="J43" s="61"/>
      <c r="K43" s="61"/>
      <c r="L43" s="61"/>
    </row>
    <row r="44" spans="1:12" ht="14" customHeight="1" x14ac:dyDescent="0.2">
      <c r="A44" s="29" t="s">
        <v>68</v>
      </c>
      <c r="B44" s="57" t="s">
        <v>42</v>
      </c>
      <c r="C44" s="57"/>
      <c r="D44" s="57"/>
      <c r="E44" s="57"/>
      <c r="F44" s="57"/>
      <c r="G44" s="29" t="s">
        <v>80</v>
      </c>
      <c r="H44" s="57" t="s">
        <v>53</v>
      </c>
      <c r="I44" s="57"/>
      <c r="J44" s="57"/>
      <c r="K44" s="57"/>
      <c r="L44" s="57"/>
    </row>
    <row r="45" spans="1:12" ht="14" customHeight="1" x14ac:dyDescent="0.2">
      <c r="A45" s="29" t="s">
        <v>69</v>
      </c>
      <c r="B45" s="57" t="s">
        <v>43</v>
      </c>
      <c r="C45" s="57"/>
      <c r="D45" s="57"/>
      <c r="E45" s="57"/>
      <c r="F45" s="57"/>
      <c r="G45" s="29" t="s">
        <v>81</v>
      </c>
      <c r="H45" s="57" t="s">
        <v>54</v>
      </c>
      <c r="I45" s="57"/>
      <c r="J45" s="57"/>
      <c r="K45" s="57"/>
      <c r="L45" s="57"/>
    </row>
    <row r="46" spans="1:12" ht="14" customHeight="1" x14ac:dyDescent="0.2">
      <c r="A46" s="29" t="s">
        <v>70</v>
      </c>
      <c r="B46" s="57" t="s">
        <v>44</v>
      </c>
      <c r="C46" s="57"/>
      <c r="D46" s="57"/>
      <c r="E46" s="57"/>
      <c r="F46" s="57"/>
      <c r="G46" s="29" t="s">
        <v>82</v>
      </c>
      <c r="H46" s="57" t="s">
        <v>55</v>
      </c>
      <c r="I46" s="57"/>
      <c r="J46" s="57"/>
      <c r="K46" s="57"/>
      <c r="L46" s="57"/>
    </row>
    <row r="47" spans="1:12" ht="14" customHeight="1" x14ac:dyDescent="0.2">
      <c r="A47" s="29" t="s">
        <v>71</v>
      </c>
      <c r="B47" s="57" t="s">
        <v>45</v>
      </c>
      <c r="C47" s="57"/>
      <c r="D47" s="57"/>
      <c r="E47" s="57"/>
      <c r="F47" s="57"/>
      <c r="G47" s="29" t="s">
        <v>83</v>
      </c>
      <c r="H47" s="57" t="s">
        <v>56</v>
      </c>
      <c r="I47" s="57"/>
      <c r="J47" s="57"/>
      <c r="K47" s="57"/>
      <c r="L47" s="57"/>
    </row>
    <row r="48" spans="1:12" ht="14" customHeight="1" x14ac:dyDescent="0.2">
      <c r="A48" s="28" t="s">
        <v>72</v>
      </c>
      <c r="B48" s="58" t="s">
        <v>194</v>
      </c>
      <c r="C48" s="57"/>
      <c r="D48" s="57"/>
      <c r="E48" s="57"/>
      <c r="F48" s="57"/>
      <c r="G48" s="29" t="s">
        <v>84</v>
      </c>
      <c r="H48" s="57" t="s">
        <v>57</v>
      </c>
      <c r="I48" s="57"/>
      <c r="J48" s="57"/>
      <c r="K48" s="57"/>
      <c r="L48" s="57"/>
    </row>
    <row r="49" spans="1:12" ht="14" customHeight="1" x14ac:dyDescent="0.2">
      <c r="A49" s="29" t="s">
        <v>73</v>
      </c>
      <c r="B49" s="57" t="s">
        <v>46</v>
      </c>
      <c r="C49" s="57"/>
      <c r="D49" s="57"/>
      <c r="E49" s="57"/>
      <c r="F49" s="57"/>
      <c r="G49" s="29" t="s">
        <v>85</v>
      </c>
      <c r="H49" s="57" t="s">
        <v>58</v>
      </c>
      <c r="I49" s="57"/>
      <c r="J49" s="57"/>
      <c r="K49" s="57"/>
      <c r="L49" s="57"/>
    </row>
    <row r="50" spans="1:12" ht="14" customHeight="1" x14ac:dyDescent="0.2">
      <c r="A50" s="29" t="s">
        <v>74</v>
      </c>
      <c r="B50" s="57" t="s">
        <v>47</v>
      </c>
      <c r="C50" s="57"/>
      <c r="D50" s="57"/>
      <c r="E50" s="57"/>
      <c r="F50" s="57"/>
      <c r="G50" s="29" t="s">
        <v>86</v>
      </c>
      <c r="H50" s="57" t="s">
        <v>59</v>
      </c>
      <c r="I50" s="57"/>
      <c r="J50" s="57"/>
      <c r="K50" s="57"/>
      <c r="L50" s="57"/>
    </row>
    <row r="51" spans="1:12" ht="14" customHeight="1" x14ac:dyDescent="0.2">
      <c r="A51" s="29" t="s">
        <v>75</v>
      </c>
      <c r="B51" s="57" t="s">
        <v>48</v>
      </c>
      <c r="C51" s="57"/>
      <c r="D51" s="57"/>
      <c r="E51" s="57"/>
      <c r="F51" s="57"/>
      <c r="G51" s="29" t="s">
        <v>87</v>
      </c>
      <c r="H51" s="57" t="s">
        <v>60</v>
      </c>
      <c r="I51" s="57"/>
      <c r="J51" s="57"/>
      <c r="K51" s="57"/>
      <c r="L51" s="57"/>
    </row>
    <row r="52" spans="1:12" ht="14" customHeight="1" x14ac:dyDescent="0.2">
      <c r="A52" s="29" t="s">
        <v>76</v>
      </c>
      <c r="B52" s="57" t="s">
        <v>49</v>
      </c>
      <c r="C52" s="57"/>
      <c r="D52" s="57"/>
      <c r="E52" s="57"/>
      <c r="F52" s="57"/>
      <c r="G52" s="29" t="s">
        <v>88</v>
      </c>
      <c r="H52" s="57" t="s">
        <v>61</v>
      </c>
      <c r="I52" s="57"/>
      <c r="J52" s="57"/>
      <c r="K52" s="57"/>
      <c r="L52" s="57"/>
    </row>
    <row r="53" spans="1:12" ht="14" customHeight="1" x14ac:dyDescent="0.2">
      <c r="A53" s="29" t="s">
        <v>77</v>
      </c>
      <c r="B53" s="57" t="s">
        <v>50</v>
      </c>
      <c r="C53" s="57"/>
      <c r="D53" s="57"/>
      <c r="E53" s="57"/>
      <c r="F53" s="57"/>
      <c r="G53" s="29" t="s">
        <v>89</v>
      </c>
      <c r="H53" s="57" t="s">
        <v>62</v>
      </c>
      <c r="I53" s="57"/>
      <c r="J53" s="57"/>
      <c r="K53" s="57"/>
      <c r="L53" s="57"/>
    </row>
    <row r="54" spans="1:12" ht="14" customHeight="1" x14ac:dyDescent="0.2">
      <c r="A54" s="29" t="s">
        <v>78</v>
      </c>
      <c r="B54" s="57" t="s">
        <v>51</v>
      </c>
      <c r="C54" s="57"/>
      <c r="D54" s="57"/>
      <c r="E54" s="57"/>
      <c r="F54" s="57"/>
      <c r="G54" s="29" t="s">
        <v>90</v>
      </c>
      <c r="H54" s="57" t="s">
        <v>63</v>
      </c>
      <c r="I54" s="57"/>
      <c r="J54" s="57"/>
      <c r="K54" s="57"/>
      <c r="L54" s="57"/>
    </row>
    <row r="55" spans="1:12" ht="14" customHeight="1" x14ac:dyDescent="0.2">
      <c r="A55" s="29" t="s">
        <v>79</v>
      </c>
      <c r="B55" s="57" t="s">
        <v>52</v>
      </c>
      <c r="C55" s="57"/>
      <c r="D55" s="57"/>
      <c r="E55" s="57"/>
      <c r="F55" s="57"/>
      <c r="G55" s="30"/>
      <c r="H55" s="30"/>
      <c r="I55" s="30"/>
      <c r="J55" s="30"/>
      <c r="K55" s="30"/>
      <c r="L55" s="30"/>
    </row>
  </sheetData>
  <sheetProtection sheet="1" objects="1" scenarios="1"/>
  <mergeCells count="62">
    <mergeCell ref="H52:L52"/>
    <mergeCell ref="H53:L53"/>
    <mergeCell ref="H54:L54"/>
    <mergeCell ref="B11:L11"/>
    <mergeCell ref="B12:L12"/>
    <mergeCell ref="B13:L13"/>
    <mergeCell ref="B14:L14"/>
    <mergeCell ref="B15:L15"/>
    <mergeCell ref="B16:L16"/>
    <mergeCell ref="B17:L17"/>
    <mergeCell ref="B54:F54"/>
    <mergeCell ref="A43:L43"/>
    <mergeCell ref="B45:F45"/>
    <mergeCell ref="B46:F46"/>
    <mergeCell ref="B47:F47"/>
    <mergeCell ref="B41:L41"/>
    <mergeCell ref="B55:F55"/>
    <mergeCell ref="H44:L44"/>
    <mergeCell ref="H45:L45"/>
    <mergeCell ref="H46:L46"/>
    <mergeCell ref="H47:L47"/>
    <mergeCell ref="H48:L48"/>
    <mergeCell ref="H49:L49"/>
    <mergeCell ref="H50:L50"/>
    <mergeCell ref="H51:L51"/>
    <mergeCell ref="B48:F48"/>
    <mergeCell ref="B49:F49"/>
    <mergeCell ref="B50:F50"/>
    <mergeCell ref="B51:F51"/>
    <mergeCell ref="B52:F52"/>
    <mergeCell ref="B53:F53"/>
    <mergeCell ref="B44:F44"/>
    <mergeCell ref="A9:L9"/>
    <mergeCell ref="B39:L39"/>
    <mergeCell ref="B40:L40"/>
    <mergeCell ref="B29:L29"/>
    <mergeCell ref="B30:L30"/>
    <mergeCell ref="B31:L31"/>
    <mergeCell ref="B32:L32"/>
    <mergeCell ref="B38:L38"/>
    <mergeCell ref="B22:L22"/>
    <mergeCell ref="B23:L23"/>
    <mergeCell ref="B24:L24"/>
    <mergeCell ref="B25:L25"/>
    <mergeCell ref="B26:L26"/>
    <mergeCell ref="B27:L27"/>
    <mergeCell ref="B28:L28"/>
    <mergeCell ref="B33:L33"/>
    <mergeCell ref="A1:L1"/>
    <mergeCell ref="A2:L2"/>
    <mergeCell ref="A3:L3"/>
    <mergeCell ref="A4:L4"/>
    <mergeCell ref="A6:L6"/>
    <mergeCell ref="B42:L42"/>
    <mergeCell ref="B18:L18"/>
    <mergeCell ref="B19:L19"/>
    <mergeCell ref="B20:L20"/>
    <mergeCell ref="B21:L21"/>
    <mergeCell ref="B34:L34"/>
    <mergeCell ref="B35:L35"/>
    <mergeCell ref="B36:L36"/>
    <mergeCell ref="B37:L37"/>
  </mergeCells>
  <conditionalFormatting sqref="A12:L41">
    <cfRule type="expression" dxfId="18" priority="1">
      <formula>$B12=""</formula>
    </cfRule>
  </conditionalFormatting>
  <pageMargins left="0.19685039375000002" right="0.19685039375000002" top="0.19685039375000002" bottom="0.19685039375000002" header="0.19685039375000002" footer="0.19685039375000002"/>
  <pageSetup paperSize="9" scale="62" orientation="portrait" horizontalDpi="0" verticalDpi="0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78348E2-E7B2-7748-A826-CE6B3BA77D46}">
  <sheetPr>
    <pageSetUpPr fitToPage="1"/>
  </sheetPr>
  <dimension ref="A1:L55"/>
  <sheetViews>
    <sheetView topLeftCell="A3" workbookViewId="0">
      <selection activeCell="A4" sqref="A4:L4"/>
    </sheetView>
  </sheetViews>
  <sheetFormatPr baseColWidth="10" defaultRowHeight="16" x14ac:dyDescent="0.2"/>
  <cols>
    <col min="1" max="1" width="20" customWidth="1"/>
    <col min="2" max="12" width="10" customWidth="1"/>
  </cols>
  <sheetData>
    <row r="1" spans="1:12" ht="60" customHeight="1" x14ac:dyDescent="0.2">
      <c r="A1" s="50" t="s">
        <v>66</v>
      </c>
      <c r="B1" s="51"/>
      <c r="C1" s="51"/>
      <c r="D1" s="51"/>
      <c r="E1" s="51"/>
      <c r="F1" s="51"/>
      <c r="G1" s="51"/>
      <c r="H1" s="51"/>
      <c r="I1" s="51"/>
      <c r="J1" s="51"/>
      <c r="K1" s="51"/>
      <c r="L1" s="51"/>
    </row>
    <row r="2" spans="1:12" ht="42" customHeight="1" x14ac:dyDescent="0.4">
      <c r="A2" s="52">
        <f>Configuración!B3</f>
        <v>0</v>
      </c>
      <c r="B2" s="51"/>
      <c r="C2" s="51"/>
      <c r="D2" s="51"/>
      <c r="E2" s="51"/>
      <c r="F2" s="51"/>
      <c r="G2" s="51"/>
      <c r="H2" s="51"/>
      <c r="I2" s="51"/>
      <c r="J2" s="51"/>
      <c r="K2" s="51"/>
      <c r="L2" s="51"/>
    </row>
    <row r="3" spans="1:12" ht="24" customHeight="1" x14ac:dyDescent="0.25">
      <c r="A3" s="53" t="str">
        <f>"Curso académico: "&amp;Configuración!B4</f>
        <v xml:space="preserve">Curso académico: </v>
      </c>
      <c r="B3" s="51"/>
      <c r="C3" s="51"/>
      <c r="D3" s="51"/>
      <c r="E3" s="51"/>
      <c r="F3" s="51"/>
      <c r="G3" s="51"/>
      <c r="H3" s="51"/>
      <c r="I3" s="51"/>
      <c r="J3" s="51"/>
      <c r="K3" s="51"/>
      <c r="L3" s="51"/>
    </row>
    <row r="4" spans="1:12" ht="34" customHeight="1" x14ac:dyDescent="0.3">
      <c r="A4" s="54" t="s">
        <v>192</v>
      </c>
      <c r="B4" s="51"/>
      <c r="C4" s="51"/>
      <c r="D4" s="51"/>
      <c r="E4" s="51"/>
      <c r="F4" s="51"/>
      <c r="G4" s="51"/>
      <c r="H4" s="51"/>
      <c r="I4" s="51"/>
      <c r="J4" s="51"/>
      <c r="K4" s="51"/>
      <c r="L4" s="51"/>
    </row>
    <row r="5" spans="1:12" ht="6" customHeight="1" x14ac:dyDescent="0.2"/>
    <row r="6" spans="1:12" ht="22" customHeight="1" thickBot="1" x14ac:dyDescent="0.25">
      <c r="A6" s="55" t="s">
        <v>67</v>
      </c>
      <c r="B6" s="51"/>
      <c r="C6" s="51"/>
      <c r="D6" s="51"/>
      <c r="E6" s="51"/>
      <c r="F6" s="51"/>
      <c r="G6" s="51"/>
      <c r="H6" s="51"/>
      <c r="I6" s="51"/>
      <c r="J6" s="51"/>
      <c r="K6" s="51"/>
      <c r="L6" s="51"/>
    </row>
    <row r="7" spans="1:12" ht="22" customHeight="1" thickBot="1" x14ac:dyDescent="0.25">
      <c r="A7" s="21" t="s">
        <v>68</v>
      </c>
      <c r="B7" s="21" t="s">
        <v>69</v>
      </c>
      <c r="C7" s="21" t="s">
        <v>70</v>
      </c>
      <c r="D7" s="21" t="s">
        <v>71</v>
      </c>
      <c r="E7" s="21" t="s">
        <v>72</v>
      </c>
      <c r="F7" s="15" t="s">
        <v>73</v>
      </c>
      <c r="G7" s="18" t="s">
        <v>74</v>
      </c>
      <c r="H7" s="18" t="s">
        <v>75</v>
      </c>
      <c r="I7" s="18" t="s">
        <v>76</v>
      </c>
      <c r="J7" s="18" t="s">
        <v>77</v>
      </c>
      <c r="K7" s="18" t="s">
        <v>78</v>
      </c>
      <c r="L7" s="19" t="s">
        <v>79</v>
      </c>
    </row>
    <row r="8" spans="1:12" ht="22" customHeight="1" thickBot="1" x14ac:dyDescent="0.25">
      <c r="A8" s="17" t="s">
        <v>80</v>
      </c>
      <c r="B8" s="17" t="s">
        <v>81</v>
      </c>
      <c r="C8" s="17" t="s">
        <v>82</v>
      </c>
      <c r="D8" s="17" t="s">
        <v>83</v>
      </c>
      <c r="E8" s="17" t="s">
        <v>84</v>
      </c>
      <c r="F8" s="17" t="s">
        <v>85</v>
      </c>
      <c r="G8" s="17" t="s">
        <v>86</v>
      </c>
      <c r="H8" s="17" t="s">
        <v>87</v>
      </c>
      <c r="I8" s="17" t="s">
        <v>88</v>
      </c>
      <c r="J8" s="17" t="s">
        <v>89</v>
      </c>
      <c r="K8" s="17" t="s">
        <v>90</v>
      </c>
      <c r="L8" s="20"/>
    </row>
    <row r="9" spans="1:12" ht="20" customHeight="1" x14ac:dyDescent="0.2">
      <c r="A9" s="56" t="s">
        <v>193</v>
      </c>
      <c r="B9" s="51"/>
      <c r="C9" s="51"/>
      <c r="D9" s="51"/>
      <c r="E9" s="51"/>
      <c r="F9" s="51"/>
      <c r="G9" s="51"/>
      <c r="H9" s="51"/>
      <c r="I9" s="51"/>
      <c r="J9" s="51"/>
      <c r="K9" s="51"/>
      <c r="L9" s="51"/>
    </row>
    <row r="10" spans="1:12" ht="6" customHeight="1" x14ac:dyDescent="0.2"/>
    <row r="11" spans="1:12" ht="26" customHeight="1" x14ac:dyDescent="0.25">
      <c r="A11" s="31" t="s">
        <v>92</v>
      </c>
      <c r="B11" s="59" t="s">
        <v>4</v>
      </c>
      <c r="C11" s="59"/>
      <c r="D11" s="59"/>
      <c r="E11" s="59"/>
      <c r="F11" s="59"/>
      <c r="G11" s="59"/>
      <c r="H11" s="59"/>
      <c r="I11" s="59"/>
      <c r="J11" s="59"/>
      <c r="K11" s="59"/>
      <c r="L11" s="59"/>
    </row>
    <row r="12" spans="1:12" ht="22" customHeight="1" x14ac:dyDescent="0.3">
      <c r="A12" s="32" cm="1">
        <f t="array" ref="A12">IFERROR(INDEX(Control!$C$4:$C$33,SMALL(IF(Control!$B$4:$B$33="Sí",ROW(Control!$B$4:$B$33)),1)-3)-INDEX(Control!$D$4:$D$33,SMALL(IF(Control!$B$4:$B$33="Sí",ROW(Control!$B$4:$B$33)),1)-3)+INDEX(Control!$E$4:$E$33,SMALL(IF(Control!$B$4:$B$33="Sí",ROW(Control!$B$4:$B$33)),1)-3)-SUM(INDEX(Control!$F$4:J$33,SMALL(IF(Control!$B$4:$B$33="Sí",ROW(Control!$B$4:$B$33)),1)-3,0)),"")</f>
        <v>0</v>
      </c>
      <c r="B12" s="46" t="str" cm="1">
        <f t="array" ref="B12">IFERROR(INDEX(Control!$A$4:$A$33,SMALL(IF(Control!$B$4:$B$33="Sí",ROW(Control!$B$4:$B$33)),1)-3)&amp;IF(INDEX(Configuración!$C$10:$C$39,SMALL(IF(Control!$B$4:$B$33="Sí",ROW(Control!$B$4:$B$33)),1)-3)="Sí"," (solo para Enseñanzas Profesionales)",""),"")</f>
        <v>ACORDEÓN</v>
      </c>
      <c r="C12" s="47"/>
      <c r="D12" s="47"/>
      <c r="E12" s="47"/>
      <c r="F12" s="47"/>
      <c r="G12" s="47"/>
      <c r="H12" s="47"/>
      <c r="I12" s="47"/>
      <c r="J12" s="47"/>
      <c r="K12" s="47"/>
      <c r="L12" s="47"/>
    </row>
    <row r="13" spans="1:12" ht="22" customHeight="1" x14ac:dyDescent="0.3">
      <c r="A13" s="33" cm="1">
        <f t="array" ref="A13">IFERROR(INDEX(Control!$C$4:$C$33,SMALL(IF(Control!$B$4:$B$33="Sí",ROW(Control!$B$4:$B$33)),2)-3)-INDEX(Control!$D$4:$D$33,SMALL(IF(Control!$B$4:$B$33="Sí",ROW(Control!$B$4:$B$33)),2)-3)+INDEX(Control!$E$4:$E$33,SMALL(IF(Control!$B$4:$B$33="Sí",ROW(Control!$B$4:$B$33)),2)-3)-SUM(INDEX(Control!$F$4:J$33,SMALL(IF(Control!$B$4:$B$33="Sí",ROW(Control!$B$4:$B$33)),2)-3,0)),"")</f>
        <v>0</v>
      </c>
      <c r="B13" s="48" t="str" cm="1">
        <f t="array" ref="B13">IFERROR(INDEX(Control!$A$4:$A$33,SMALL(IF(Control!$B$4:$B$33="Sí",ROW(Control!$B$4:$B$33)),2)-3)&amp;IF(INDEX(Configuración!$C$10:$C$39,SMALL(IF(Control!$B$4:$B$33="Sí",ROW(Control!$B$4:$B$33)),2)-3)="Sí"," (solo para Enseñanzas Profesionales)",""),"")</f>
        <v>ARPA</v>
      </c>
      <c r="C13" s="49"/>
      <c r="D13" s="49"/>
      <c r="E13" s="49"/>
      <c r="F13" s="49"/>
      <c r="G13" s="49"/>
      <c r="H13" s="49"/>
      <c r="I13" s="49"/>
      <c r="J13" s="49"/>
      <c r="K13" s="49"/>
      <c r="L13" s="49"/>
    </row>
    <row r="14" spans="1:12" ht="22" customHeight="1" x14ac:dyDescent="0.3">
      <c r="A14" s="32" cm="1">
        <f t="array" ref="A14">IFERROR(INDEX(Control!$C$4:$C$33,SMALL(IF(Control!$B$4:$B$33="Sí",ROW(Control!$B$4:$B$33)),3)-3)-INDEX(Control!$D$4:$D$33,SMALL(IF(Control!$B$4:$B$33="Sí",ROW(Control!$B$4:$B$33)),3)-3)+INDEX(Control!$E$4:$E$33,SMALL(IF(Control!$B$4:$B$33="Sí",ROW(Control!$B$4:$B$33)),3)-3)-SUM(INDEX(Control!$F$4:J$33,SMALL(IF(Control!$B$4:$B$33="Sí",ROW(Control!$B$4:$B$33)),3)-3,0)),"")</f>
        <v>0</v>
      </c>
      <c r="B14" s="46" t="str" cm="1">
        <f t="array" ref="B14">IFERROR(INDEX(Control!$A$4:$A$33,SMALL(IF(Control!$B$4:$B$33="Sí",ROW(Control!$B$4:$B$33)),3)-3)&amp;IF(INDEX(Configuración!$C$10:$C$39,SMALL(IF(Control!$B$4:$B$33="Sí",ROW(Control!$B$4:$B$33)),3)-3)="Sí"," (solo para Enseñanzas Profesionales)",""),"")</f>
        <v>BAJO ELÉCTRICO</v>
      </c>
      <c r="C14" s="47"/>
      <c r="D14" s="47"/>
      <c r="E14" s="47"/>
      <c r="F14" s="47"/>
      <c r="G14" s="47"/>
      <c r="H14" s="47"/>
      <c r="I14" s="47"/>
      <c r="J14" s="47"/>
      <c r="K14" s="47"/>
      <c r="L14" s="47"/>
    </row>
    <row r="15" spans="1:12" ht="22" customHeight="1" x14ac:dyDescent="0.3">
      <c r="A15" s="33" cm="1">
        <f t="array" ref="A15">IFERROR(INDEX(Control!$C$4:$C$33,SMALL(IF(Control!$B$4:$B$33="Sí",ROW(Control!$B$4:$B$33)),4)-3)-INDEX(Control!$D$4:$D$33,SMALL(IF(Control!$B$4:$B$33="Sí",ROW(Control!$B$4:$B$33)),4)-3)+INDEX(Control!$E$4:$E$33,SMALL(IF(Control!$B$4:$B$33="Sí",ROW(Control!$B$4:$B$33)),4)-3)-SUM(INDEX(Control!$F$4:J$33,SMALL(IF(Control!$B$4:$B$33="Sí",ROW(Control!$B$4:$B$33)),4)-3,0)),"")</f>
        <v>0</v>
      </c>
      <c r="B15" s="48" t="str" cm="1">
        <f t="array" ref="B15">IFERROR(INDEX(Control!$A$4:$A$33,SMALL(IF(Control!$B$4:$B$33="Sí",ROW(Control!$B$4:$B$33)),4)-3)&amp;IF(INDEX(Configuración!$C$10:$C$39,SMALL(IF(Control!$B$4:$B$33="Sí",ROW(Control!$B$4:$B$33)),4)-3)="Sí"," (solo para Enseñanzas Profesionales)",""),"")</f>
        <v>CANTO (solo para Enseñanzas Profesionales)</v>
      </c>
      <c r="C15" s="49"/>
      <c r="D15" s="49"/>
      <c r="E15" s="49"/>
      <c r="F15" s="49"/>
      <c r="G15" s="49"/>
      <c r="H15" s="49"/>
      <c r="I15" s="49"/>
      <c r="J15" s="49"/>
      <c r="K15" s="49"/>
      <c r="L15" s="49"/>
    </row>
    <row r="16" spans="1:12" ht="22" customHeight="1" x14ac:dyDescent="0.3">
      <c r="A16" s="32" cm="1">
        <f t="array" ref="A16">IFERROR(INDEX(Control!$C$4:$C$33,SMALL(IF(Control!$B$4:$B$33="Sí",ROW(Control!$B$4:$B$33)),5)-3)-INDEX(Control!$D$4:$D$33,SMALL(IF(Control!$B$4:$B$33="Sí",ROW(Control!$B$4:$B$33)),5)-3)+INDEX(Control!$E$4:$E$33,SMALL(IF(Control!$B$4:$B$33="Sí",ROW(Control!$B$4:$B$33)),5)-3)-SUM(INDEX(Control!$F$4:J$33,SMALL(IF(Control!$B$4:$B$33="Sí",ROW(Control!$B$4:$B$33)),5)-3,0)),"")</f>
        <v>0</v>
      </c>
      <c r="B16" s="46" t="str" cm="1">
        <f t="array" ref="B16">IFERROR(INDEX(Control!$A$4:$A$33,SMALL(IF(Control!$B$4:$B$33="Sí",ROW(Control!$B$4:$B$33)),5)-3)&amp;IF(INDEX(Configuración!$C$10:$C$39,SMALL(IF(Control!$B$4:$B$33="Sí",ROW(Control!$B$4:$B$33)),5)-3)="Sí"," (solo para Enseñanzas Profesionales)",""),"")</f>
        <v>CANTO VALENCIANO</v>
      </c>
      <c r="C16" s="47"/>
      <c r="D16" s="47"/>
      <c r="E16" s="47"/>
      <c r="F16" s="47"/>
      <c r="G16" s="47"/>
      <c r="H16" s="47"/>
      <c r="I16" s="47"/>
      <c r="J16" s="47"/>
      <c r="K16" s="47"/>
      <c r="L16" s="47"/>
    </row>
    <row r="17" spans="1:12" ht="22" customHeight="1" x14ac:dyDescent="0.3">
      <c r="A17" s="33" cm="1">
        <f t="array" ref="A17">IFERROR(INDEX(Control!$C$4:$C$33,SMALL(IF(Control!$B$4:$B$33="Sí",ROW(Control!$B$4:$B$33)),6)-3)-INDEX(Control!$D$4:$D$33,SMALL(IF(Control!$B$4:$B$33="Sí",ROW(Control!$B$4:$B$33)),6)-3)+INDEX(Control!$E$4:$E$33,SMALL(IF(Control!$B$4:$B$33="Sí",ROW(Control!$B$4:$B$33)),6)-3)-SUM(INDEX(Control!$F$4:J$33,SMALL(IF(Control!$B$4:$B$33="Sí",ROW(Control!$B$4:$B$33)),6)-3,0)),"")</f>
        <v>0</v>
      </c>
      <c r="B17" s="48" t="str" cm="1">
        <f t="array" ref="B17">IFERROR(INDEX(Control!$A$4:$A$33,SMALL(IF(Control!$B$4:$B$33="Sí",ROW(Control!$B$4:$B$33)),6)-3)&amp;IF(INDEX(Configuración!$C$10:$C$39,SMALL(IF(Control!$B$4:$B$33="Sí",ROW(Control!$B$4:$B$33)),6)-3)="Sí"," (solo para Enseñanzas Profesionales)",""),"")</f>
        <v>CLARINETE</v>
      </c>
      <c r="C17" s="49"/>
      <c r="D17" s="49"/>
      <c r="E17" s="49"/>
      <c r="F17" s="49"/>
      <c r="G17" s="49"/>
      <c r="H17" s="49"/>
      <c r="I17" s="49"/>
      <c r="J17" s="49"/>
      <c r="K17" s="49"/>
      <c r="L17" s="49"/>
    </row>
    <row r="18" spans="1:12" ht="22" customHeight="1" x14ac:dyDescent="0.3">
      <c r="A18" s="32" cm="1">
        <f t="array" ref="A18">IFERROR(INDEX(Control!$C$4:$C$33,SMALL(IF(Control!$B$4:$B$33="Sí",ROW(Control!$B$4:$B$33)),7)-3)-INDEX(Control!$D$4:$D$33,SMALL(IF(Control!$B$4:$B$33="Sí",ROW(Control!$B$4:$B$33)),7)-3)+INDEX(Control!$E$4:$E$33,SMALL(IF(Control!$B$4:$B$33="Sí",ROW(Control!$B$4:$B$33)),7)-3)-SUM(INDEX(Control!$F$4:J$33,SMALL(IF(Control!$B$4:$B$33="Sí",ROW(Control!$B$4:$B$33)),7)-3,0)),"")</f>
        <v>0</v>
      </c>
      <c r="B18" s="46" t="str" cm="1">
        <f t="array" ref="B18">IFERROR(INDEX(Control!$A$4:$A$33,SMALL(IF(Control!$B$4:$B$33="Sí",ROW(Control!$B$4:$B$33)),7)-3)&amp;IF(INDEX(Configuración!$C$10:$C$39,SMALL(IF(Control!$B$4:$B$33="Sí",ROW(Control!$B$4:$B$33)),7)-3)="Sí"," (solo para Enseñanzas Profesionales)",""),"")</f>
        <v>CLAVECÍN</v>
      </c>
      <c r="C18" s="47"/>
      <c r="D18" s="47"/>
      <c r="E18" s="47"/>
      <c r="F18" s="47"/>
      <c r="G18" s="47"/>
      <c r="H18" s="47"/>
      <c r="I18" s="47"/>
      <c r="J18" s="47"/>
      <c r="K18" s="47"/>
      <c r="L18" s="47"/>
    </row>
    <row r="19" spans="1:12" ht="22" customHeight="1" x14ac:dyDescent="0.3">
      <c r="A19" s="33" cm="1">
        <f t="array" ref="A19">IFERROR(INDEX(Control!$C$4:$C$33,SMALL(IF(Control!$B$4:$B$33="Sí",ROW(Control!$B$4:$B$33)),8)-3)-INDEX(Control!$D$4:$D$33,SMALL(IF(Control!$B$4:$B$33="Sí",ROW(Control!$B$4:$B$33)),8)-3)+INDEX(Control!$E$4:$E$33,SMALL(IF(Control!$B$4:$B$33="Sí",ROW(Control!$B$4:$B$33)),8)-3)-SUM(INDEX(Control!$F$4:J$33,SMALL(IF(Control!$B$4:$B$33="Sí",ROW(Control!$B$4:$B$33)),8)-3,0)),"")</f>
        <v>0</v>
      </c>
      <c r="B19" s="48" t="str" cm="1">
        <f t="array" ref="B19">IFERROR(INDEX(Control!$A$4:$A$33,SMALL(IF(Control!$B$4:$B$33="Sí",ROW(Control!$B$4:$B$33)),8)-3)&amp;IF(INDEX(Configuración!$C$10:$C$39,SMALL(IF(Control!$B$4:$B$33="Sí",ROW(Control!$B$4:$B$33)),8)-3)="Sí"," (solo para Enseñanzas Profesionales)",""),"")</f>
        <v>CONTRABAJO</v>
      </c>
      <c r="C19" s="49"/>
      <c r="D19" s="49"/>
      <c r="E19" s="49"/>
      <c r="F19" s="49"/>
      <c r="G19" s="49"/>
      <c r="H19" s="49"/>
      <c r="I19" s="49"/>
      <c r="J19" s="49"/>
      <c r="K19" s="49"/>
      <c r="L19" s="49"/>
    </row>
    <row r="20" spans="1:12" ht="22" customHeight="1" x14ac:dyDescent="0.3">
      <c r="A20" s="32" cm="1">
        <f t="array" ref="A20">IFERROR(INDEX(Control!$C$4:$C$33,SMALL(IF(Control!$B$4:$B$33="Sí",ROW(Control!$B$4:$B$33)),9)-3)-INDEX(Control!$D$4:$D$33,SMALL(IF(Control!$B$4:$B$33="Sí",ROW(Control!$B$4:$B$33)),9)-3)+INDEX(Control!$E$4:$E$33,SMALL(IF(Control!$B$4:$B$33="Sí",ROW(Control!$B$4:$B$33)),9)-3)-SUM(INDEX(Control!$F$4:J$33,SMALL(IF(Control!$B$4:$B$33="Sí",ROW(Control!$B$4:$B$33)),9)-3,0)),"")</f>
        <v>0</v>
      </c>
      <c r="B20" s="46" t="str" cm="1">
        <f t="array" ref="B20">IFERROR(INDEX(Control!$A$4:$A$33,SMALL(IF(Control!$B$4:$B$33="Sí",ROW(Control!$B$4:$B$33)),9)-3)&amp;IF(INDEX(Configuración!$C$10:$C$39,SMALL(IF(Control!$B$4:$B$33="Sí",ROW(Control!$B$4:$B$33)),9)-3)="Sí"," (solo para Enseñanzas Profesionales)",""),"")</f>
        <v>CORO</v>
      </c>
      <c r="C20" s="47"/>
      <c r="D20" s="47"/>
      <c r="E20" s="47"/>
      <c r="F20" s="47"/>
      <c r="G20" s="47"/>
      <c r="H20" s="47"/>
      <c r="I20" s="47"/>
      <c r="J20" s="47"/>
      <c r="K20" s="47"/>
      <c r="L20" s="47"/>
    </row>
    <row r="21" spans="1:12" ht="22" customHeight="1" x14ac:dyDescent="0.3">
      <c r="A21" s="33" cm="1">
        <f t="array" ref="A21">IFERROR(INDEX(Control!$C$4:$C$33,SMALL(IF(Control!$B$4:$B$33="Sí",ROW(Control!$B$4:$B$33)),10)-3)-INDEX(Control!$D$4:$D$33,SMALL(IF(Control!$B$4:$B$33="Sí",ROW(Control!$B$4:$B$33)),10)-3)+INDEX(Control!$E$4:$E$33,SMALL(IF(Control!$B$4:$B$33="Sí",ROW(Control!$B$4:$B$33)),10)-3)-SUM(INDEX(Control!$F$4:J$33,SMALL(IF(Control!$B$4:$B$33="Sí",ROW(Control!$B$4:$B$33)),10)-3,0)),"")</f>
        <v>0</v>
      </c>
      <c r="B21" s="48" t="str" cm="1">
        <f t="array" ref="B21">IFERROR(INDEX(Control!$A$4:$A$33,SMALL(IF(Control!$B$4:$B$33="Sí",ROW(Control!$B$4:$B$33)),10)-3)&amp;IF(INDEX(Configuración!$C$10:$C$39,SMALL(IF(Control!$B$4:$B$33="Sí",ROW(Control!$B$4:$B$33)),10)-3)="Sí"," (solo para Enseñanzas Profesionales)",""),"")</f>
        <v>DULZAINA</v>
      </c>
      <c r="C21" s="49"/>
      <c r="D21" s="49"/>
      <c r="E21" s="49"/>
      <c r="F21" s="49"/>
      <c r="G21" s="49"/>
      <c r="H21" s="49"/>
      <c r="I21" s="49"/>
      <c r="J21" s="49"/>
      <c r="K21" s="49"/>
      <c r="L21" s="49"/>
    </row>
    <row r="22" spans="1:12" ht="22" customHeight="1" x14ac:dyDescent="0.3">
      <c r="A22" s="32" cm="1">
        <f t="array" ref="A22">IFERROR(INDEX(Control!$C$4:$C$33,SMALL(IF(Control!$B$4:$B$33="Sí",ROW(Control!$B$4:$B$33)),11)-3)-INDEX(Control!$D$4:$D$33,SMALL(IF(Control!$B$4:$B$33="Sí",ROW(Control!$B$4:$B$33)),11)-3)+INDEX(Control!$E$4:$E$33,SMALL(IF(Control!$B$4:$B$33="Sí",ROW(Control!$B$4:$B$33)),11)-3)-SUM(INDEX(Control!$F$4:J$33,SMALL(IF(Control!$B$4:$B$33="Sí",ROW(Control!$B$4:$B$33)),11)-3,0)),"")</f>
        <v>0</v>
      </c>
      <c r="B22" s="46" t="str" cm="1">
        <f t="array" ref="B22">IFERROR(INDEX(Control!$A$4:$A$33,SMALL(IF(Control!$B$4:$B$33="Sí",ROW(Control!$B$4:$B$33)),11)-3)&amp;IF(INDEX(Configuración!$C$10:$C$39,SMALL(IF(Control!$B$4:$B$33="Sí",ROW(Control!$B$4:$B$33)),11)-3)="Sí"," (solo para Enseñanzas Profesionales)",""),"")</f>
        <v>FAGOT</v>
      </c>
      <c r="C22" s="47"/>
      <c r="D22" s="47"/>
      <c r="E22" s="47"/>
      <c r="F22" s="47"/>
      <c r="G22" s="47"/>
      <c r="H22" s="47"/>
      <c r="I22" s="47"/>
      <c r="J22" s="47"/>
      <c r="K22" s="47"/>
      <c r="L22" s="47"/>
    </row>
    <row r="23" spans="1:12" ht="22" customHeight="1" x14ac:dyDescent="0.3">
      <c r="A23" s="33" cm="1">
        <f t="array" ref="A23">IFERROR(INDEX(Control!$C$4:$C$33,SMALL(IF(Control!$B$4:$B$33="Sí",ROW(Control!$B$4:$B$33)),12)-3)-INDEX(Control!$D$4:$D$33,SMALL(IF(Control!$B$4:$B$33="Sí",ROW(Control!$B$4:$B$33)),12)-3)+INDEX(Control!$E$4:$E$33,SMALL(IF(Control!$B$4:$B$33="Sí",ROW(Control!$B$4:$B$33)),12)-3)-SUM(INDEX(Control!$F$4:J$33,SMALL(IF(Control!$B$4:$B$33="Sí",ROW(Control!$B$4:$B$33)),12)-3,0)),"")</f>
        <v>0</v>
      </c>
      <c r="B23" s="48" t="str" cm="1">
        <f t="array" ref="B23">IFERROR(INDEX(Control!$A$4:$A$33,SMALL(IF(Control!$B$4:$B$33="Sí",ROW(Control!$B$4:$B$33)),12)-3)&amp;IF(INDEX(Configuración!$C$10:$C$39,SMALL(IF(Control!$B$4:$B$33="Sí",ROW(Control!$B$4:$B$33)),12)-3)="Sí"," (solo para Enseñanzas Profesionales)",""),"")</f>
        <v>FLAUTA</v>
      </c>
      <c r="C23" s="49"/>
      <c r="D23" s="49"/>
      <c r="E23" s="49"/>
      <c r="F23" s="49"/>
      <c r="G23" s="49"/>
      <c r="H23" s="49"/>
      <c r="I23" s="49"/>
      <c r="J23" s="49"/>
      <c r="K23" s="49"/>
      <c r="L23" s="49"/>
    </row>
    <row r="24" spans="1:12" ht="22" customHeight="1" x14ac:dyDescent="0.3">
      <c r="A24" s="32" cm="1">
        <f t="array" ref="A24">IFERROR(INDEX(Control!$C$4:$C$33,SMALL(IF(Control!$B$4:$B$33="Sí",ROW(Control!$B$4:$B$33)),13)-3)-INDEX(Control!$D$4:$D$33,SMALL(IF(Control!$B$4:$B$33="Sí",ROW(Control!$B$4:$B$33)),13)-3)+INDEX(Control!$E$4:$E$33,SMALL(IF(Control!$B$4:$B$33="Sí",ROW(Control!$B$4:$B$33)),13)-3)-SUM(INDEX(Control!$F$4:J$33,SMALL(IF(Control!$B$4:$B$33="Sí",ROW(Control!$B$4:$B$33)),13)-3,0)),"")</f>
        <v>0</v>
      </c>
      <c r="B24" s="46" t="str" cm="1">
        <f t="array" ref="B24">IFERROR(INDEX(Control!$A$4:$A$33,SMALL(IF(Control!$B$4:$B$33="Sí",ROW(Control!$B$4:$B$33)),13)-3)&amp;IF(INDEX(Configuración!$C$10:$C$39,SMALL(IF(Control!$B$4:$B$33="Sí",ROW(Control!$B$4:$B$33)),13)-3)="Sí"," (solo para Enseñanzas Profesionales)",""),"")</f>
        <v>FLAUTA DE PICO</v>
      </c>
      <c r="C24" s="47"/>
      <c r="D24" s="47"/>
      <c r="E24" s="47"/>
      <c r="F24" s="47"/>
      <c r="G24" s="47"/>
      <c r="H24" s="47"/>
      <c r="I24" s="47"/>
      <c r="J24" s="47"/>
      <c r="K24" s="47"/>
      <c r="L24" s="47"/>
    </row>
    <row r="25" spans="1:12" ht="22" customHeight="1" x14ac:dyDescent="0.3">
      <c r="A25" s="33" cm="1">
        <f t="array" ref="A25">IFERROR(INDEX(Control!$C$4:$C$33,SMALL(IF(Control!$B$4:$B$33="Sí",ROW(Control!$B$4:$B$33)),14)-3)-INDEX(Control!$D$4:$D$33,SMALL(IF(Control!$B$4:$B$33="Sí",ROW(Control!$B$4:$B$33)),14)-3)+INDEX(Control!$E$4:$E$33,SMALL(IF(Control!$B$4:$B$33="Sí",ROW(Control!$B$4:$B$33)),14)-3)-SUM(INDEX(Control!$F$4:J$33,SMALL(IF(Control!$B$4:$B$33="Sí",ROW(Control!$B$4:$B$33)),14)-3,0)),"")</f>
        <v>0</v>
      </c>
      <c r="B25" s="48" t="str" cm="1">
        <f t="array" ref="B25">IFERROR(INDEX(Control!$A$4:$A$33,SMALL(IF(Control!$B$4:$B$33="Sí",ROW(Control!$B$4:$B$33)),14)-3)&amp;IF(INDEX(Configuración!$C$10:$C$39,SMALL(IF(Control!$B$4:$B$33="Sí",ROW(Control!$B$4:$B$33)),14)-3)="Sí"," (solo para Enseñanzas Profesionales)",""),"")</f>
        <v>GUITARRA</v>
      </c>
      <c r="C25" s="49"/>
      <c r="D25" s="49"/>
      <c r="E25" s="49"/>
      <c r="F25" s="49"/>
      <c r="G25" s="49"/>
      <c r="H25" s="49"/>
      <c r="I25" s="49"/>
      <c r="J25" s="49"/>
      <c r="K25" s="49"/>
      <c r="L25" s="49"/>
    </row>
    <row r="26" spans="1:12" ht="22" customHeight="1" x14ac:dyDescent="0.3">
      <c r="A26" s="32" cm="1">
        <f t="array" ref="A26">IFERROR(INDEX(Control!$C$4:$C$33,SMALL(IF(Control!$B$4:$B$33="Sí",ROW(Control!$B$4:$B$33)),15)-3)-INDEX(Control!$D$4:$D$33,SMALL(IF(Control!$B$4:$B$33="Sí",ROW(Control!$B$4:$B$33)),15)-3)+INDEX(Control!$E$4:$E$33,SMALL(IF(Control!$B$4:$B$33="Sí",ROW(Control!$B$4:$B$33)),15)-3)-SUM(INDEX(Control!$F$4:J$33,SMALL(IF(Control!$B$4:$B$33="Sí",ROW(Control!$B$4:$B$33)),15)-3,0)),"")</f>
        <v>0</v>
      </c>
      <c r="B26" s="46" t="str" cm="1">
        <f t="array" ref="B26">IFERROR(INDEX(Control!$A$4:$A$33,SMALL(IF(Control!$B$4:$B$33="Sí",ROW(Control!$B$4:$B$33)),15)-3)&amp;IF(INDEX(Configuración!$C$10:$C$39,SMALL(IF(Control!$B$4:$B$33="Sí",ROW(Control!$B$4:$B$33)),15)-3)="Sí"," (solo para Enseñanzas Profesionales)",""),"")</f>
        <v>GUITARRA ELÉCTRICA</v>
      </c>
      <c r="C26" s="47"/>
      <c r="D26" s="47"/>
      <c r="E26" s="47"/>
      <c r="F26" s="47"/>
      <c r="G26" s="47"/>
      <c r="H26" s="47"/>
      <c r="I26" s="47"/>
      <c r="J26" s="47"/>
      <c r="K26" s="47"/>
      <c r="L26" s="47"/>
    </row>
    <row r="27" spans="1:12" ht="22" customHeight="1" x14ac:dyDescent="0.3">
      <c r="A27" s="33" cm="1">
        <f t="array" ref="A27">IFERROR(INDEX(Control!$C$4:$C$33,SMALL(IF(Control!$B$4:$B$33="Sí",ROW(Control!$B$4:$B$33)),16)-3)-INDEX(Control!$D$4:$D$33,SMALL(IF(Control!$B$4:$B$33="Sí",ROW(Control!$B$4:$B$33)),16)-3)+INDEX(Control!$E$4:$E$33,SMALL(IF(Control!$B$4:$B$33="Sí",ROW(Control!$B$4:$B$33)),16)-3)-SUM(INDEX(Control!$F$4:J$33,SMALL(IF(Control!$B$4:$B$33="Sí",ROW(Control!$B$4:$B$33)),16)-3,0)),"")</f>
        <v>0</v>
      </c>
      <c r="B27" s="48" t="str" cm="1">
        <f t="array" ref="B27">IFERROR(INDEX(Control!$A$4:$A$33,SMALL(IF(Control!$B$4:$B$33="Sí",ROW(Control!$B$4:$B$33)),16)-3)&amp;IF(INDEX(Configuración!$C$10:$C$39,SMALL(IF(Control!$B$4:$B$33="Sí",ROW(Control!$B$4:$B$33)),16)-3)="Sí"," (solo para Enseñanzas Profesionales)",""),"")</f>
        <v>INSTRUMENTOS DE CUERDA PULSADA DEL RENACIMIENTO Y BARROCO</v>
      </c>
      <c r="C27" s="49"/>
      <c r="D27" s="49"/>
      <c r="E27" s="49"/>
      <c r="F27" s="49"/>
      <c r="G27" s="49"/>
      <c r="H27" s="49"/>
      <c r="I27" s="49"/>
      <c r="J27" s="49"/>
      <c r="K27" s="49"/>
      <c r="L27" s="49"/>
    </row>
    <row r="28" spans="1:12" ht="22" customHeight="1" x14ac:dyDescent="0.3">
      <c r="A28" s="32" cm="1">
        <f t="array" ref="A28">IFERROR(INDEX(Control!$C$4:$C$33,SMALL(IF(Control!$B$4:$B$33="Sí",ROW(Control!$B$4:$B$33)),17)-3)-INDEX(Control!$D$4:$D$33,SMALL(IF(Control!$B$4:$B$33="Sí",ROW(Control!$B$4:$B$33)),17)-3)+INDEX(Control!$E$4:$E$33,SMALL(IF(Control!$B$4:$B$33="Sí",ROW(Control!$B$4:$B$33)),17)-3)-SUM(INDEX(Control!$F$4:J$33,SMALL(IF(Control!$B$4:$B$33="Sí",ROW(Control!$B$4:$B$33)),17)-3,0)),"")</f>
        <v>0</v>
      </c>
      <c r="B28" s="46" t="str" cm="1">
        <f t="array" ref="B28">IFERROR(INDEX(Control!$A$4:$A$33,SMALL(IF(Control!$B$4:$B$33="Sí",ROW(Control!$B$4:$B$33)),17)-3)&amp;IF(INDEX(Configuración!$C$10:$C$39,SMALL(IF(Control!$B$4:$B$33="Sí",ROW(Control!$B$4:$B$33)),17)-3)="Sí"," (solo para Enseñanzas Profesionales)",""),"")</f>
        <v>INSTRUMENTOS DE PLECTRO</v>
      </c>
      <c r="C28" s="47"/>
      <c r="D28" s="47"/>
      <c r="E28" s="47"/>
      <c r="F28" s="47"/>
      <c r="G28" s="47"/>
      <c r="H28" s="47"/>
      <c r="I28" s="47"/>
      <c r="J28" s="47"/>
      <c r="K28" s="47"/>
      <c r="L28" s="47"/>
    </row>
    <row r="29" spans="1:12" ht="22" customHeight="1" x14ac:dyDescent="0.3">
      <c r="A29" s="33" cm="1">
        <f t="array" ref="A29">IFERROR(INDEX(Control!$C$4:$C$33,SMALL(IF(Control!$B$4:$B$33="Sí",ROW(Control!$B$4:$B$33)),18)-3)-INDEX(Control!$D$4:$D$33,SMALL(IF(Control!$B$4:$B$33="Sí",ROW(Control!$B$4:$B$33)),18)-3)+INDEX(Control!$E$4:$E$33,SMALL(IF(Control!$B$4:$B$33="Sí",ROW(Control!$B$4:$B$33)),18)-3)-SUM(INDEX(Control!$F$4:J$33,SMALL(IF(Control!$B$4:$B$33="Sí",ROW(Control!$B$4:$B$33)),18)-3,0)),"")</f>
        <v>0</v>
      </c>
      <c r="B29" s="48" t="str" cm="1">
        <f t="array" ref="B29">IFERROR(INDEX(Control!$A$4:$A$33,SMALL(IF(Control!$B$4:$B$33="Sí",ROW(Control!$B$4:$B$33)),18)-3)&amp;IF(INDEX(Configuración!$C$10:$C$39,SMALL(IF(Control!$B$4:$B$33="Sí",ROW(Control!$B$4:$B$33)),18)-3)="Sí"," (solo para Enseñanzas Profesionales)",""),"")</f>
        <v>OBOE</v>
      </c>
      <c r="C29" s="49"/>
      <c r="D29" s="49"/>
      <c r="E29" s="49"/>
      <c r="F29" s="49"/>
      <c r="G29" s="49"/>
      <c r="H29" s="49"/>
      <c r="I29" s="49"/>
      <c r="J29" s="49"/>
      <c r="K29" s="49"/>
      <c r="L29" s="49"/>
    </row>
    <row r="30" spans="1:12" ht="22" customHeight="1" x14ac:dyDescent="0.3">
      <c r="A30" s="32" cm="1">
        <f t="array" ref="A30">IFERROR(INDEX(Control!$C$4:$C$33,SMALL(IF(Control!$B$4:$B$33="Sí",ROW(Control!$B$4:$B$33)),19)-3)-INDEX(Control!$D$4:$D$33,SMALL(IF(Control!$B$4:$B$33="Sí",ROW(Control!$B$4:$B$33)),19)-3)+INDEX(Control!$E$4:$E$33,SMALL(IF(Control!$B$4:$B$33="Sí",ROW(Control!$B$4:$B$33)),19)-3)-SUM(INDEX(Control!$F$4:J$33,SMALL(IF(Control!$B$4:$B$33="Sí",ROW(Control!$B$4:$B$33)),19)-3,0)),"")</f>
        <v>0</v>
      </c>
      <c r="B30" s="46" t="str" cm="1">
        <f t="array" ref="B30">IFERROR(INDEX(Control!$A$4:$A$33,SMALL(IF(Control!$B$4:$B$33="Sí",ROW(Control!$B$4:$B$33)),19)-3)&amp;IF(INDEX(Configuración!$C$10:$C$39,SMALL(IF(Control!$B$4:$B$33="Sí",ROW(Control!$B$4:$B$33)),19)-3)="Sí"," (solo para Enseñanzas Profesionales)",""),"")</f>
        <v>ÓRGANO</v>
      </c>
      <c r="C30" s="47"/>
      <c r="D30" s="47"/>
      <c r="E30" s="47"/>
      <c r="F30" s="47"/>
      <c r="G30" s="47"/>
      <c r="H30" s="47"/>
      <c r="I30" s="47"/>
      <c r="J30" s="47"/>
      <c r="K30" s="47"/>
      <c r="L30" s="47"/>
    </row>
    <row r="31" spans="1:12" ht="22" customHeight="1" x14ac:dyDescent="0.3">
      <c r="A31" s="33" cm="1">
        <f t="array" ref="A31">IFERROR(INDEX(Control!$C$4:$C$33,SMALL(IF(Control!$B$4:$B$33="Sí",ROW(Control!$B$4:$B$33)),20)-3)-INDEX(Control!$D$4:$D$33,SMALL(IF(Control!$B$4:$B$33="Sí",ROW(Control!$B$4:$B$33)),20)-3)+INDEX(Control!$E$4:$E$33,SMALL(IF(Control!$B$4:$B$33="Sí",ROW(Control!$B$4:$B$33)),20)-3)-SUM(INDEX(Control!$F$4:J$33,SMALL(IF(Control!$B$4:$B$33="Sí",ROW(Control!$B$4:$B$33)),20)-3,0)),"")</f>
        <v>0</v>
      </c>
      <c r="B31" s="48" t="str" cm="1">
        <f t="array" ref="B31">IFERROR(INDEX(Control!$A$4:$A$33,SMALL(IF(Control!$B$4:$B$33="Sí",ROW(Control!$B$4:$B$33)),20)-3)&amp;IF(INDEX(Configuración!$C$10:$C$39,SMALL(IF(Control!$B$4:$B$33="Sí",ROW(Control!$B$4:$B$33)),20)-3)="Sí"," (solo para Enseñanzas Profesionales)",""),"")</f>
        <v>PERCUSIÓN</v>
      </c>
      <c r="C31" s="49"/>
      <c r="D31" s="49"/>
      <c r="E31" s="49"/>
      <c r="F31" s="49"/>
      <c r="G31" s="49"/>
      <c r="H31" s="49"/>
      <c r="I31" s="49"/>
      <c r="J31" s="49"/>
      <c r="K31" s="49"/>
      <c r="L31" s="49"/>
    </row>
    <row r="32" spans="1:12" ht="22" customHeight="1" x14ac:dyDescent="0.3">
      <c r="A32" s="32" cm="1">
        <f t="array" ref="A32">IFERROR(INDEX(Control!$C$4:$C$33,SMALL(IF(Control!$B$4:$B$33="Sí",ROW(Control!$B$4:$B$33)),21)-3)-INDEX(Control!$D$4:$D$33,SMALL(IF(Control!$B$4:$B$33="Sí",ROW(Control!$B$4:$B$33)),21)-3)+INDEX(Control!$E$4:$E$33,SMALL(IF(Control!$B$4:$B$33="Sí",ROW(Control!$B$4:$B$33)),21)-3)-SUM(INDEX(Control!$F$4:J$33,SMALL(IF(Control!$B$4:$B$33="Sí",ROW(Control!$B$4:$B$33)),21)-3,0)),"")</f>
        <v>0</v>
      </c>
      <c r="B32" s="46" t="str" cm="1">
        <f t="array" ref="B32">IFERROR(INDEX(Control!$A$4:$A$33,SMALL(IF(Control!$B$4:$B$33="Sí",ROW(Control!$B$4:$B$33)),21)-3)&amp;IF(INDEX(Configuración!$C$10:$C$39,SMALL(IF(Control!$B$4:$B$33="Sí",ROW(Control!$B$4:$B$33)),21)-3)="Sí"," (solo para Enseñanzas Profesionales)",""),"")</f>
        <v>PIANO</v>
      </c>
      <c r="C32" s="47"/>
      <c r="D32" s="47"/>
      <c r="E32" s="47"/>
      <c r="F32" s="47"/>
      <c r="G32" s="47"/>
      <c r="H32" s="47"/>
      <c r="I32" s="47"/>
      <c r="J32" s="47"/>
      <c r="K32" s="47"/>
      <c r="L32" s="47"/>
    </row>
    <row r="33" spans="1:12" ht="22" customHeight="1" x14ac:dyDescent="0.3">
      <c r="A33" s="33" cm="1">
        <f t="array" ref="A33">IFERROR(INDEX(Control!$C$4:$C$33,SMALL(IF(Control!$B$4:$B$33="Sí",ROW(Control!$B$4:$B$33)),22)-3)-INDEX(Control!$D$4:$D$33,SMALL(IF(Control!$B$4:$B$33="Sí",ROW(Control!$B$4:$B$33)),22)-3)+INDEX(Control!$E$4:$E$33,SMALL(IF(Control!$B$4:$B$33="Sí",ROW(Control!$B$4:$B$33)),22)-3)-SUM(INDEX(Control!$F$4:J$33,SMALL(IF(Control!$B$4:$B$33="Sí",ROW(Control!$B$4:$B$33)),22)-3,0)),"")</f>
        <v>0</v>
      </c>
      <c r="B33" s="48" t="str" cm="1">
        <f t="array" ref="B33">IFERROR(INDEX(Control!$A$4:$A$33,SMALL(IF(Control!$B$4:$B$33="Sí",ROW(Control!$B$4:$B$33)),22)-3)&amp;IF(INDEX(Configuración!$C$10:$C$39,SMALL(IF(Control!$B$4:$B$33="Sí",ROW(Control!$B$4:$B$33)),22)-3)="Sí"," (solo para Enseñanzas Profesionales)",""),"")</f>
        <v>SAXOFÓN</v>
      </c>
      <c r="C33" s="49"/>
      <c r="D33" s="49"/>
      <c r="E33" s="49"/>
      <c r="F33" s="49"/>
      <c r="G33" s="49"/>
      <c r="H33" s="49"/>
      <c r="I33" s="49"/>
      <c r="J33" s="49"/>
      <c r="K33" s="49"/>
      <c r="L33" s="49"/>
    </row>
    <row r="34" spans="1:12" ht="22" customHeight="1" x14ac:dyDescent="0.3">
      <c r="A34" s="32" cm="1">
        <f t="array" ref="A34">IFERROR(INDEX(Control!$C$4:$C$33,SMALL(IF(Control!$B$4:$B$33="Sí",ROW(Control!$B$4:$B$33)),23)-3)-INDEX(Control!$D$4:$D$33,SMALL(IF(Control!$B$4:$B$33="Sí",ROW(Control!$B$4:$B$33)),23)-3)+INDEX(Control!$E$4:$E$33,SMALL(IF(Control!$B$4:$B$33="Sí",ROW(Control!$B$4:$B$33)),23)-3)-SUM(INDEX(Control!$F$4:J$33,SMALL(IF(Control!$B$4:$B$33="Sí",ROW(Control!$B$4:$B$33)),23)-3,0)),"")</f>
        <v>0</v>
      </c>
      <c r="B34" s="46" t="str" cm="1">
        <f t="array" ref="B34">IFERROR(INDEX(Control!$A$4:$A$33,SMALL(IF(Control!$B$4:$B$33="Sí",ROW(Control!$B$4:$B$33)),23)-3)&amp;IF(INDEX(Configuración!$C$10:$C$39,SMALL(IF(Control!$B$4:$B$33="Sí",ROW(Control!$B$4:$B$33)),23)-3)="Sí"," (solo para Enseñanzas Profesionales)",""),"")</f>
        <v>TROMBÓN</v>
      </c>
      <c r="C34" s="47"/>
      <c r="D34" s="47"/>
      <c r="E34" s="47"/>
      <c r="F34" s="47"/>
      <c r="G34" s="47"/>
      <c r="H34" s="47"/>
      <c r="I34" s="47"/>
      <c r="J34" s="47"/>
      <c r="K34" s="47"/>
      <c r="L34" s="47"/>
    </row>
    <row r="35" spans="1:12" ht="22" customHeight="1" x14ac:dyDescent="0.3">
      <c r="A35" s="33" cm="1">
        <f t="array" ref="A35">IFERROR(INDEX(Control!$C$4:$C$33,SMALL(IF(Control!$B$4:$B$33="Sí",ROW(Control!$B$4:$B$33)),24)-3)-INDEX(Control!$D$4:$D$33,SMALL(IF(Control!$B$4:$B$33="Sí",ROW(Control!$B$4:$B$33)),24)-3)+INDEX(Control!$E$4:$E$33,SMALL(IF(Control!$B$4:$B$33="Sí",ROW(Control!$B$4:$B$33)),24)-3)-SUM(INDEX(Control!$F$4:J$33,SMALL(IF(Control!$B$4:$B$33="Sí",ROW(Control!$B$4:$B$33)),24)-3,0)),"")</f>
        <v>0</v>
      </c>
      <c r="B35" s="48" t="str" cm="1">
        <f t="array" ref="B35">IFERROR(INDEX(Control!$A$4:$A$33,SMALL(IF(Control!$B$4:$B$33="Sí",ROW(Control!$B$4:$B$33)),24)-3)&amp;IF(INDEX(Configuración!$C$10:$C$39,SMALL(IF(Control!$B$4:$B$33="Sí",ROW(Control!$B$4:$B$33)),24)-3)="Sí"," (solo para Enseñanzas Profesionales)",""),"")</f>
        <v>TROMPA</v>
      </c>
      <c r="C35" s="49"/>
      <c r="D35" s="49"/>
      <c r="E35" s="49"/>
      <c r="F35" s="49"/>
      <c r="G35" s="49"/>
      <c r="H35" s="49"/>
      <c r="I35" s="49"/>
      <c r="J35" s="49"/>
      <c r="K35" s="49"/>
      <c r="L35" s="49"/>
    </row>
    <row r="36" spans="1:12" ht="22" customHeight="1" x14ac:dyDescent="0.3">
      <c r="A36" s="32" cm="1">
        <f t="array" ref="A36">IFERROR(INDEX(Control!$C$4:$C$33,SMALL(IF(Control!$B$4:$B$33="Sí",ROW(Control!$B$4:$B$33)),25)-3)-INDEX(Control!$D$4:$D$33,SMALL(IF(Control!$B$4:$B$33="Sí",ROW(Control!$B$4:$B$33)),25)-3)+INDEX(Control!$E$4:$E$33,SMALL(IF(Control!$B$4:$B$33="Sí",ROW(Control!$B$4:$B$33)),25)-3)-SUM(INDEX(Control!$F$4:J$33,SMALL(IF(Control!$B$4:$B$33="Sí",ROW(Control!$B$4:$B$33)),25)-3,0)),"")</f>
        <v>0</v>
      </c>
      <c r="B36" s="46" t="str" cm="1">
        <f t="array" ref="B36">IFERROR(INDEX(Control!$A$4:$A$33,SMALL(IF(Control!$B$4:$B$33="Sí",ROW(Control!$B$4:$B$33)),25)-3)&amp;IF(INDEX(Configuración!$C$10:$C$39,SMALL(IF(Control!$B$4:$B$33="Sí",ROW(Control!$B$4:$B$33)),25)-3)="Sí"," (solo para Enseñanzas Profesionales)",""),"")</f>
        <v>TROMPETA</v>
      </c>
      <c r="C36" s="47"/>
      <c r="D36" s="47"/>
      <c r="E36" s="47"/>
      <c r="F36" s="47"/>
      <c r="G36" s="47"/>
      <c r="H36" s="47"/>
      <c r="I36" s="47"/>
      <c r="J36" s="47"/>
      <c r="K36" s="47"/>
      <c r="L36" s="47"/>
    </row>
    <row r="37" spans="1:12" ht="22" customHeight="1" x14ac:dyDescent="0.3">
      <c r="A37" s="33" cm="1">
        <f t="array" ref="A37">IFERROR(INDEX(Control!$C$4:$C$33,SMALL(IF(Control!$B$4:$B$33="Sí",ROW(Control!$B$4:$B$33)),26)-3)-INDEX(Control!$D$4:$D$33,SMALL(IF(Control!$B$4:$B$33="Sí",ROW(Control!$B$4:$B$33)),26)-3)+INDEX(Control!$E$4:$E$33,SMALL(IF(Control!$B$4:$B$33="Sí",ROW(Control!$B$4:$B$33)),26)-3)-SUM(INDEX(Control!$F$4:J$33,SMALL(IF(Control!$B$4:$B$33="Sí",ROW(Control!$B$4:$B$33)),26)-3,0)),"")</f>
        <v>0</v>
      </c>
      <c r="B37" s="48" t="str" cm="1">
        <f t="array" ref="B37">IFERROR(INDEX(Control!$A$4:$A$33,SMALL(IF(Control!$B$4:$B$33="Sí",ROW(Control!$B$4:$B$33)),26)-3)&amp;IF(INDEX(Configuración!$C$10:$C$39,SMALL(IF(Control!$B$4:$B$33="Sí",ROW(Control!$B$4:$B$33)),26)-3)="Sí"," (solo para Enseñanzas Profesionales)",""),"")</f>
        <v>TUBA</v>
      </c>
      <c r="C37" s="49"/>
      <c r="D37" s="49"/>
      <c r="E37" s="49"/>
      <c r="F37" s="49"/>
      <c r="G37" s="49"/>
      <c r="H37" s="49"/>
      <c r="I37" s="49"/>
      <c r="J37" s="49"/>
      <c r="K37" s="49"/>
      <c r="L37" s="49"/>
    </row>
    <row r="38" spans="1:12" ht="22" customHeight="1" x14ac:dyDescent="0.3">
      <c r="A38" s="32" cm="1">
        <f t="array" ref="A38">IFERROR(INDEX(Control!$C$4:$C$33,SMALL(IF(Control!$B$4:$B$33="Sí",ROW(Control!$B$4:$B$33)),27)-3)-INDEX(Control!$D$4:$D$33,SMALL(IF(Control!$B$4:$B$33="Sí",ROW(Control!$B$4:$B$33)),27)-3)+INDEX(Control!$E$4:$E$33,SMALL(IF(Control!$B$4:$B$33="Sí",ROW(Control!$B$4:$B$33)),27)-3)-SUM(INDEX(Control!$F$4:J$33,SMALL(IF(Control!$B$4:$B$33="Sí",ROW(Control!$B$4:$B$33)),27)-3,0)),"")</f>
        <v>0</v>
      </c>
      <c r="B38" s="46" t="str" cm="1">
        <f t="array" ref="B38">IFERROR(INDEX(Control!$A$4:$A$33,SMALL(IF(Control!$B$4:$B$33="Sí",ROW(Control!$B$4:$B$33)),27)-3)&amp;IF(INDEX(Configuración!$C$10:$C$39,SMALL(IF(Control!$B$4:$B$33="Sí",ROW(Control!$B$4:$B$33)),27)-3)="Sí"," (solo para Enseñanzas Profesionales)",""),"")</f>
        <v>VIOLA</v>
      </c>
      <c r="C38" s="47"/>
      <c r="D38" s="47"/>
      <c r="E38" s="47"/>
      <c r="F38" s="47"/>
      <c r="G38" s="47"/>
      <c r="H38" s="47"/>
      <c r="I38" s="47"/>
      <c r="J38" s="47"/>
      <c r="K38" s="47"/>
      <c r="L38" s="47"/>
    </row>
    <row r="39" spans="1:12" ht="22" customHeight="1" x14ac:dyDescent="0.3">
      <c r="A39" s="33" cm="1">
        <f t="array" ref="A39">IFERROR(INDEX(Control!$C$4:$C$33,SMALL(IF(Control!$B$4:$B$33="Sí",ROW(Control!$B$4:$B$33)),28)-3)-INDEX(Control!$D$4:$D$33,SMALL(IF(Control!$B$4:$B$33="Sí",ROW(Control!$B$4:$B$33)),28)-3)+INDEX(Control!$E$4:$E$33,SMALL(IF(Control!$B$4:$B$33="Sí",ROW(Control!$B$4:$B$33)),28)-3)-SUM(INDEX(Control!$F$4:J$33,SMALL(IF(Control!$B$4:$B$33="Sí",ROW(Control!$B$4:$B$33)),28)-3,0)),"")</f>
        <v>0</v>
      </c>
      <c r="B39" s="48" t="str" cm="1">
        <f t="array" ref="B39">IFERROR(INDEX(Control!$A$4:$A$33,SMALL(IF(Control!$B$4:$B$33="Sí",ROW(Control!$B$4:$B$33)),28)-3)&amp;IF(INDEX(Configuración!$C$10:$C$39,SMALL(IF(Control!$B$4:$B$33="Sí",ROW(Control!$B$4:$B$33)),28)-3)="Sí"," (solo para Enseñanzas Profesionales)",""),"")</f>
        <v>VIOLA DA GAMBA</v>
      </c>
      <c r="C39" s="49"/>
      <c r="D39" s="49"/>
      <c r="E39" s="49"/>
      <c r="F39" s="49"/>
      <c r="G39" s="49"/>
      <c r="H39" s="49"/>
      <c r="I39" s="49"/>
      <c r="J39" s="49"/>
      <c r="K39" s="49"/>
      <c r="L39" s="49"/>
    </row>
    <row r="40" spans="1:12" ht="22" customHeight="1" x14ac:dyDescent="0.3">
      <c r="A40" s="32" cm="1">
        <f t="array" ref="A40">IFERROR(INDEX(Control!$C$4:$C$33,SMALL(IF(Control!$B$4:$B$33="Sí",ROW(Control!$B$4:$B$33)),29)-3)-INDEX(Control!$D$4:$D$33,SMALL(IF(Control!$B$4:$B$33="Sí",ROW(Control!$B$4:$B$33)),29)-3)+INDEX(Control!$E$4:$E$33,SMALL(IF(Control!$B$4:$B$33="Sí",ROW(Control!$B$4:$B$33)),29)-3)-SUM(INDEX(Control!$F$4:J$33,SMALL(IF(Control!$B$4:$B$33="Sí",ROW(Control!$B$4:$B$33)),29)-3,0)),"")</f>
        <v>0</v>
      </c>
      <c r="B40" s="46" t="str" cm="1">
        <f t="array" ref="B40">IFERROR(INDEX(Control!$A$4:$A$33,SMALL(IF(Control!$B$4:$B$33="Sí",ROW(Control!$B$4:$B$33)),29)-3)&amp;IF(INDEX(Configuración!$C$10:$C$39,SMALL(IF(Control!$B$4:$B$33="Sí",ROW(Control!$B$4:$B$33)),29)-3)="Sí"," (solo para Enseñanzas Profesionales)",""),"")</f>
        <v>VIOLÍN</v>
      </c>
      <c r="C40" s="47"/>
      <c r="D40" s="47"/>
      <c r="E40" s="47"/>
      <c r="F40" s="47"/>
      <c r="G40" s="47"/>
      <c r="H40" s="47"/>
      <c r="I40" s="47"/>
      <c r="J40" s="47"/>
      <c r="K40" s="47"/>
      <c r="L40" s="47"/>
    </row>
    <row r="41" spans="1:12" ht="22" customHeight="1" thickBot="1" x14ac:dyDescent="0.35">
      <c r="A41" s="43" cm="1">
        <f t="array" ref="A41">IFERROR(INDEX(Control!$C$4:$C$33,SMALL(IF(Control!$B$4:$B$33="Sí",ROW(Control!$B$4:$B$33)),30)-3)-INDEX(Control!$D$4:$D$33,SMALL(IF(Control!$B$4:$B$33="Sí",ROW(Control!$B$4:$B$33)),30)-3)+INDEX(Control!$E$4:$E$33,SMALL(IF(Control!$B$4:$B$33="Sí",ROW(Control!$B$4:$B$33)),30)-3)-SUM(INDEX(Control!$F$4:J$33,SMALL(IF(Control!$B$4:$B$33="Sí",ROW(Control!$B$4:$B$33)),30)-3,0)),"")</f>
        <v>0</v>
      </c>
      <c r="B41" s="62" t="str" cm="1">
        <f t="array" ref="B41">IFERROR(INDEX(Control!$A$4:$A$33,SMALL(IF(Control!$B$4:$B$33="Sí",ROW(Control!$B$4:$B$33)),30)-3)&amp;IF(INDEX(Configuración!$C$10:$C$39,SMALL(IF(Control!$B$4:$B$33="Sí",ROW(Control!$B$4:$B$33)),30)-3)="Sí"," (solo para Enseñanzas Profesionales)",""),"")</f>
        <v>VIOLONCHELO</v>
      </c>
      <c r="C41" s="63"/>
      <c r="D41" s="63"/>
      <c r="E41" s="63"/>
      <c r="F41" s="63"/>
      <c r="G41" s="63"/>
      <c r="H41" s="63"/>
      <c r="I41" s="63"/>
      <c r="J41" s="63"/>
      <c r="K41" s="63"/>
      <c r="L41" s="63"/>
    </row>
    <row r="42" spans="1:12" ht="30" customHeight="1" thickTop="1" x14ac:dyDescent="0.3">
      <c r="A42" s="44">
        <f>SUM(A12:A41)</f>
        <v>0</v>
      </c>
      <c r="B42" s="45" t="s">
        <v>189</v>
      </c>
      <c r="C42" s="45"/>
      <c r="D42" s="45"/>
      <c r="E42" s="45"/>
      <c r="F42" s="45"/>
      <c r="G42" s="45"/>
      <c r="H42" s="45"/>
      <c r="I42" s="45"/>
      <c r="J42" s="45"/>
      <c r="K42" s="45"/>
      <c r="L42" s="45"/>
    </row>
    <row r="43" spans="1:12" ht="20" customHeight="1" x14ac:dyDescent="0.2">
      <c r="A43" s="60" t="s">
        <v>114</v>
      </c>
      <c r="B43" s="61"/>
      <c r="C43" s="61"/>
      <c r="D43" s="61"/>
      <c r="E43" s="61"/>
      <c r="F43" s="61"/>
      <c r="G43" s="61"/>
      <c r="H43" s="61"/>
      <c r="I43" s="61"/>
      <c r="J43" s="61"/>
      <c r="K43" s="61"/>
      <c r="L43" s="61"/>
    </row>
    <row r="44" spans="1:12" ht="14" customHeight="1" x14ac:dyDescent="0.2">
      <c r="A44" s="29" t="s">
        <v>68</v>
      </c>
      <c r="B44" s="57" t="s">
        <v>42</v>
      </c>
      <c r="C44" s="57"/>
      <c r="D44" s="57"/>
      <c r="E44" s="57"/>
      <c r="F44" s="57"/>
      <c r="G44" s="29" t="s">
        <v>80</v>
      </c>
      <c r="H44" s="57" t="s">
        <v>53</v>
      </c>
      <c r="I44" s="57"/>
      <c r="J44" s="57"/>
      <c r="K44" s="57"/>
      <c r="L44" s="57"/>
    </row>
    <row r="45" spans="1:12" ht="14" customHeight="1" x14ac:dyDescent="0.2">
      <c r="A45" s="29" t="s">
        <v>69</v>
      </c>
      <c r="B45" s="57" t="s">
        <v>43</v>
      </c>
      <c r="C45" s="57"/>
      <c r="D45" s="57"/>
      <c r="E45" s="57"/>
      <c r="F45" s="57"/>
      <c r="G45" s="29" t="s">
        <v>81</v>
      </c>
      <c r="H45" s="57" t="s">
        <v>54</v>
      </c>
      <c r="I45" s="57"/>
      <c r="J45" s="57"/>
      <c r="K45" s="57"/>
      <c r="L45" s="57"/>
    </row>
    <row r="46" spans="1:12" ht="14" customHeight="1" x14ac:dyDescent="0.2">
      <c r="A46" s="29" t="s">
        <v>70</v>
      </c>
      <c r="B46" s="57" t="s">
        <v>44</v>
      </c>
      <c r="C46" s="57"/>
      <c r="D46" s="57"/>
      <c r="E46" s="57"/>
      <c r="F46" s="57"/>
      <c r="G46" s="29" t="s">
        <v>82</v>
      </c>
      <c r="H46" s="57" t="s">
        <v>55</v>
      </c>
      <c r="I46" s="57"/>
      <c r="J46" s="57"/>
      <c r="K46" s="57"/>
      <c r="L46" s="57"/>
    </row>
    <row r="47" spans="1:12" ht="14" customHeight="1" x14ac:dyDescent="0.2">
      <c r="A47" s="29" t="s">
        <v>71</v>
      </c>
      <c r="B47" s="57" t="s">
        <v>45</v>
      </c>
      <c r="C47" s="57"/>
      <c r="D47" s="57"/>
      <c r="E47" s="57"/>
      <c r="F47" s="57"/>
      <c r="G47" s="29" t="s">
        <v>83</v>
      </c>
      <c r="H47" s="57" t="s">
        <v>56</v>
      </c>
      <c r="I47" s="57"/>
      <c r="J47" s="57"/>
      <c r="K47" s="57"/>
      <c r="L47" s="57"/>
    </row>
    <row r="48" spans="1:12" ht="14" customHeight="1" x14ac:dyDescent="0.2">
      <c r="A48" s="29" t="s">
        <v>72</v>
      </c>
      <c r="B48" s="57" t="s">
        <v>194</v>
      </c>
      <c r="C48" s="57"/>
      <c r="D48" s="57"/>
      <c r="E48" s="57"/>
      <c r="F48" s="57"/>
      <c r="G48" s="29" t="s">
        <v>84</v>
      </c>
      <c r="H48" s="57" t="s">
        <v>57</v>
      </c>
      <c r="I48" s="57"/>
      <c r="J48" s="57"/>
      <c r="K48" s="57"/>
      <c r="L48" s="57"/>
    </row>
    <row r="49" spans="1:12" ht="14" customHeight="1" x14ac:dyDescent="0.2">
      <c r="A49" s="28" t="s">
        <v>73</v>
      </c>
      <c r="B49" s="58" t="s">
        <v>46</v>
      </c>
      <c r="C49" s="57"/>
      <c r="D49" s="57"/>
      <c r="E49" s="57"/>
      <c r="F49" s="57"/>
      <c r="G49" s="29" t="s">
        <v>85</v>
      </c>
      <c r="H49" s="57" t="s">
        <v>58</v>
      </c>
      <c r="I49" s="57"/>
      <c r="J49" s="57"/>
      <c r="K49" s="57"/>
      <c r="L49" s="57"/>
    </row>
    <row r="50" spans="1:12" ht="14" customHeight="1" x14ac:dyDescent="0.2">
      <c r="A50" s="29" t="s">
        <v>74</v>
      </c>
      <c r="B50" s="57" t="s">
        <v>47</v>
      </c>
      <c r="C50" s="57"/>
      <c r="D50" s="57"/>
      <c r="E50" s="57"/>
      <c r="F50" s="57"/>
      <c r="G50" s="29" t="s">
        <v>86</v>
      </c>
      <c r="H50" s="57" t="s">
        <v>59</v>
      </c>
      <c r="I50" s="57"/>
      <c r="J50" s="57"/>
      <c r="K50" s="57"/>
      <c r="L50" s="57"/>
    </row>
    <row r="51" spans="1:12" ht="14" customHeight="1" x14ac:dyDescent="0.2">
      <c r="A51" s="29" t="s">
        <v>75</v>
      </c>
      <c r="B51" s="57" t="s">
        <v>48</v>
      </c>
      <c r="C51" s="57"/>
      <c r="D51" s="57"/>
      <c r="E51" s="57"/>
      <c r="F51" s="57"/>
      <c r="G51" s="29" t="s">
        <v>87</v>
      </c>
      <c r="H51" s="57" t="s">
        <v>60</v>
      </c>
      <c r="I51" s="57"/>
      <c r="J51" s="57"/>
      <c r="K51" s="57"/>
      <c r="L51" s="57"/>
    </row>
    <row r="52" spans="1:12" ht="14" customHeight="1" x14ac:dyDescent="0.2">
      <c r="A52" s="29" t="s">
        <v>76</v>
      </c>
      <c r="B52" s="57" t="s">
        <v>49</v>
      </c>
      <c r="C52" s="57"/>
      <c r="D52" s="57"/>
      <c r="E52" s="57"/>
      <c r="F52" s="57"/>
      <c r="G52" s="29" t="s">
        <v>88</v>
      </c>
      <c r="H52" s="57" t="s">
        <v>61</v>
      </c>
      <c r="I52" s="57"/>
      <c r="J52" s="57"/>
      <c r="K52" s="57"/>
      <c r="L52" s="57"/>
    </row>
    <row r="53" spans="1:12" ht="14" customHeight="1" x14ac:dyDescent="0.2">
      <c r="A53" s="29" t="s">
        <v>77</v>
      </c>
      <c r="B53" s="57" t="s">
        <v>50</v>
      </c>
      <c r="C53" s="57"/>
      <c r="D53" s="57"/>
      <c r="E53" s="57"/>
      <c r="F53" s="57"/>
      <c r="G53" s="29" t="s">
        <v>89</v>
      </c>
      <c r="H53" s="57" t="s">
        <v>62</v>
      </c>
      <c r="I53" s="57"/>
      <c r="J53" s="57"/>
      <c r="K53" s="57"/>
      <c r="L53" s="57"/>
    </row>
    <row r="54" spans="1:12" ht="14" customHeight="1" x14ac:dyDescent="0.2">
      <c r="A54" s="29" t="s">
        <v>78</v>
      </c>
      <c r="B54" s="57" t="s">
        <v>51</v>
      </c>
      <c r="C54" s="57"/>
      <c r="D54" s="57"/>
      <c r="E54" s="57"/>
      <c r="F54" s="57"/>
      <c r="G54" s="29" t="s">
        <v>90</v>
      </c>
      <c r="H54" s="57" t="s">
        <v>63</v>
      </c>
      <c r="I54" s="57"/>
      <c r="J54" s="57"/>
      <c r="K54" s="57"/>
      <c r="L54" s="57"/>
    </row>
    <row r="55" spans="1:12" ht="14" customHeight="1" x14ac:dyDescent="0.2">
      <c r="A55" s="29" t="s">
        <v>79</v>
      </c>
      <c r="B55" s="57" t="s">
        <v>52</v>
      </c>
      <c r="C55" s="57"/>
      <c r="D55" s="57"/>
      <c r="E55" s="57"/>
      <c r="F55" s="57"/>
      <c r="G55" s="30"/>
      <c r="H55" s="30"/>
      <c r="I55" s="30"/>
      <c r="J55" s="30"/>
      <c r="K55" s="30"/>
      <c r="L55" s="30"/>
    </row>
  </sheetData>
  <sheetProtection sheet="1" objects="1" scenarios="1"/>
  <mergeCells count="62">
    <mergeCell ref="H52:L52"/>
    <mergeCell ref="H53:L53"/>
    <mergeCell ref="H54:L54"/>
    <mergeCell ref="B11:L11"/>
    <mergeCell ref="B12:L12"/>
    <mergeCell ref="B13:L13"/>
    <mergeCell ref="B14:L14"/>
    <mergeCell ref="B15:L15"/>
    <mergeCell ref="B16:L16"/>
    <mergeCell ref="B17:L17"/>
    <mergeCell ref="B54:F54"/>
    <mergeCell ref="A43:L43"/>
    <mergeCell ref="B45:F45"/>
    <mergeCell ref="B46:F46"/>
    <mergeCell ref="B47:F47"/>
    <mergeCell ref="B41:L41"/>
    <mergeCell ref="B55:F55"/>
    <mergeCell ref="H44:L44"/>
    <mergeCell ref="H45:L45"/>
    <mergeCell ref="H46:L46"/>
    <mergeCell ref="H47:L47"/>
    <mergeCell ref="H48:L48"/>
    <mergeCell ref="H49:L49"/>
    <mergeCell ref="H50:L50"/>
    <mergeCell ref="H51:L51"/>
    <mergeCell ref="B48:F48"/>
    <mergeCell ref="B49:F49"/>
    <mergeCell ref="B50:F50"/>
    <mergeCell ref="B51:F51"/>
    <mergeCell ref="B52:F52"/>
    <mergeCell ref="B53:F53"/>
    <mergeCell ref="B44:F44"/>
    <mergeCell ref="A9:L9"/>
    <mergeCell ref="B39:L39"/>
    <mergeCell ref="B40:L40"/>
    <mergeCell ref="B29:L29"/>
    <mergeCell ref="B30:L30"/>
    <mergeCell ref="B31:L31"/>
    <mergeCell ref="B32:L32"/>
    <mergeCell ref="B38:L38"/>
    <mergeCell ref="B22:L22"/>
    <mergeCell ref="B23:L23"/>
    <mergeCell ref="B24:L24"/>
    <mergeCell ref="B25:L25"/>
    <mergeCell ref="B26:L26"/>
    <mergeCell ref="B27:L27"/>
    <mergeCell ref="B28:L28"/>
    <mergeCell ref="B33:L33"/>
    <mergeCell ref="A1:L1"/>
    <mergeCell ref="A2:L2"/>
    <mergeCell ref="A3:L3"/>
    <mergeCell ref="A4:L4"/>
    <mergeCell ref="A6:L6"/>
    <mergeCell ref="B42:L42"/>
    <mergeCell ref="B18:L18"/>
    <mergeCell ref="B19:L19"/>
    <mergeCell ref="B20:L20"/>
    <mergeCell ref="B21:L21"/>
    <mergeCell ref="B34:L34"/>
    <mergeCell ref="B35:L35"/>
    <mergeCell ref="B36:L36"/>
    <mergeCell ref="B37:L37"/>
  </mergeCells>
  <conditionalFormatting sqref="A12:L41">
    <cfRule type="expression" dxfId="17" priority="1">
      <formula>$B12=""</formula>
    </cfRule>
  </conditionalFormatting>
  <pageMargins left="0.19685039375000002" right="0.19685039375000002" top="0.19685039375000002" bottom="0.19685039375000002" header="0.19685039375000002" footer="0.19685039375000002"/>
  <pageSetup paperSize="9" scale="62" orientation="portrait" horizontalDpi="0" verticalDpi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4" baseType="variant">
      <vt:variant>
        <vt:lpstr>Hojas de cálculo</vt:lpstr>
      </vt:variant>
      <vt:variant>
        <vt:i4>26</vt:i4>
      </vt:variant>
      <vt:variant>
        <vt:lpstr>Rangos con nombre</vt:lpstr>
      </vt:variant>
      <vt:variant>
        <vt:i4>46</vt:i4>
      </vt:variant>
    </vt:vector>
  </HeadingPairs>
  <TitlesOfParts>
    <vt:vector size="72" baseType="lpstr">
      <vt:lpstr>Instrucciones</vt:lpstr>
      <vt:lpstr>Configuración</vt:lpstr>
      <vt:lpstr>Control</vt:lpstr>
      <vt:lpstr>F01 NP1-1Adj - Readmisión</vt:lpstr>
      <vt:lpstr>F02 NP1-1Adj - PPAA</vt:lpstr>
      <vt:lpstr>F03 NP2-1Adj - Readmisión</vt:lpstr>
      <vt:lpstr>F04 NP2A-1Adj - PPAA</vt:lpstr>
      <vt:lpstr>F05 NP2A-1Adj - Cambio Especial</vt:lpstr>
      <vt:lpstr>F06 NP2B-1Adj - PPAA</vt:lpstr>
      <vt:lpstr>F07 NP3-1Adj - Readmisión</vt:lpstr>
      <vt:lpstr>F08 NP3-1Adj - PPAA</vt:lpstr>
      <vt:lpstr>F09 NP4-1Adj - Readmisión</vt:lpstr>
      <vt:lpstr>F10 NP4-1Adj - PPAA</vt:lpstr>
      <vt:lpstr>F11 NP4-1Adj - Cambio Especiali</vt:lpstr>
      <vt:lpstr>F12 NP1-2Adj - Traslado</vt:lpstr>
      <vt:lpstr>F13 NP1-2Adj - Readmisión otros</vt:lpstr>
      <vt:lpstr>F14 NP1-2Adj - PPAA otros</vt:lpstr>
      <vt:lpstr>F15 NP2-2Adj - Traslado</vt:lpstr>
      <vt:lpstr>F16 NP2-2Adj - Readmisión otros</vt:lpstr>
      <vt:lpstr>F17 NP2-2Adj - PPAA otros</vt:lpstr>
      <vt:lpstr>F18 NP3-2Adj - Traslado</vt:lpstr>
      <vt:lpstr>F19 NP3-2Adj - Readmisión otros</vt:lpstr>
      <vt:lpstr>F20 NP3-2Adj - PPAA otros</vt:lpstr>
      <vt:lpstr>F21 NP4-2Adj - Traslado</vt:lpstr>
      <vt:lpstr>F22 NP4-2Adj - Readmisión otros</vt:lpstr>
      <vt:lpstr>F23 NP4-2Adj - PPAA otros</vt:lpstr>
      <vt:lpstr>'F01 NP1-1Adj - Readmisión'!Área_de_impresión</vt:lpstr>
      <vt:lpstr>'F02 NP1-1Adj - PPAA'!Área_de_impresión</vt:lpstr>
      <vt:lpstr>'F03 NP2-1Adj - Readmisión'!Área_de_impresión</vt:lpstr>
      <vt:lpstr>'F04 NP2A-1Adj - PPAA'!Área_de_impresión</vt:lpstr>
      <vt:lpstr>'F05 NP2A-1Adj - Cambio Especial'!Área_de_impresión</vt:lpstr>
      <vt:lpstr>'F06 NP2B-1Adj - PPAA'!Área_de_impresión</vt:lpstr>
      <vt:lpstr>'F07 NP3-1Adj - Readmisión'!Área_de_impresión</vt:lpstr>
      <vt:lpstr>'F08 NP3-1Adj - PPAA'!Área_de_impresión</vt:lpstr>
      <vt:lpstr>'F09 NP4-1Adj - Readmisión'!Área_de_impresión</vt:lpstr>
      <vt:lpstr>'F10 NP4-1Adj - PPAA'!Área_de_impresión</vt:lpstr>
      <vt:lpstr>'F11 NP4-1Adj - Cambio Especiali'!Área_de_impresión</vt:lpstr>
      <vt:lpstr>'F12 NP1-2Adj - Traslado'!Área_de_impresión</vt:lpstr>
      <vt:lpstr>'F13 NP1-2Adj - Readmisión otros'!Área_de_impresión</vt:lpstr>
      <vt:lpstr>'F14 NP1-2Adj - PPAA otros'!Área_de_impresión</vt:lpstr>
      <vt:lpstr>'F15 NP2-2Adj - Traslado'!Área_de_impresión</vt:lpstr>
      <vt:lpstr>'F16 NP2-2Adj - Readmisión otros'!Área_de_impresión</vt:lpstr>
      <vt:lpstr>'F17 NP2-2Adj - PPAA otros'!Área_de_impresión</vt:lpstr>
      <vt:lpstr>'F18 NP3-2Adj - Traslado'!Área_de_impresión</vt:lpstr>
      <vt:lpstr>'F19 NP3-2Adj - Readmisión otros'!Área_de_impresión</vt:lpstr>
      <vt:lpstr>'F20 NP3-2Adj - PPAA otros'!Área_de_impresión</vt:lpstr>
      <vt:lpstr>'F21 NP4-2Adj - Traslado'!Área_de_impresión</vt:lpstr>
      <vt:lpstr>'F22 NP4-2Adj - Readmisión otros'!Área_de_impresión</vt:lpstr>
      <vt:lpstr>'F23 NP4-2Adj - PPAA otros'!Área_de_impresión</vt:lpstr>
      <vt:lpstr>'F01 NP1-1Adj - Readmisión'!Títulos_a_imprimir</vt:lpstr>
      <vt:lpstr>'F02 NP1-1Adj - PPAA'!Títulos_a_imprimir</vt:lpstr>
      <vt:lpstr>'F03 NP2-1Adj - Readmisión'!Títulos_a_imprimir</vt:lpstr>
      <vt:lpstr>'F04 NP2A-1Adj - PPAA'!Títulos_a_imprimir</vt:lpstr>
      <vt:lpstr>'F05 NP2A-1Adj - Cambio Especial'!Títulos_a_imprimir</vt:lpstr>
      <vt:lpstr>'F06 NP2B-1Adj - PPAA'!Títulos_a_imprimir</vt:lpstr>
      <vt:lpstr>'F07 NP3-1Adj - Readmisión'!Títulos_a_imprimir</vt:lpstr>
      <vt:lpstr>'F08 NP3-1Adj - PPAA'!Títulos_a_imprimir</vt:lpstr>
      <vt:lpstr>'F09 NP4-1Adj - Readmisión'!Títulos_a_imprimir</vt:lpstr>
      <vt:lpstr>'F10 NP4-1Adj - PPAA'!Títulos_a_imprimir</vt:lpstr>
      <vt:lpstr>'F11 NP4-1Adj - Cambio Especiali'!Títulos_a_imprimir</vt:lpstr>
      <vt:lpstr>'F12 NP1-2Adj - Traslado'!Títulos_a_imprimir</vt:lpstr>
      <vt:lpstr>'F13 NP1-2Adj - Readmisión otros'!Títulos_a_imprimir</vt:lpstr>
      <vt:lpstr>'F14 NP1-2Adj - PPAA otros'!Títulos_a_imprimir</vt:lpstr>
      <vt:lpstr>'F15 NP2-2Adj - Traslado'!Títulos_a_imprimir</vt:lpstr>
      <vt:lpstr>'F16 NP2-2Adj - Readmisión otros'!Títulos_a_imprimir</vt:lpstr>
      <vt:lpstr>'F17 NP2-2Adj - PPAA otros'!Títulos_a_imprimir</vt:lpstr>
      <vt:lpstr>'F18 NP3-2Adj - Traslado'!Títulos_a_imprimir</vt:lpstr>
      <vt:lpstr>'F19 NP3-2Adj - Readmisión otros'!Títulos_a_imprimir</vt:lpstr>
      <vt:lpstr>'F20 NP3-2Adj - PPAA otros'!Títulos_a_imprimir</vt:lpstr>
      <vt:lpstr>'F21 NP4-2Adj - Traslado'!Títulos_a_imprimir</vt:lpstr>
      <vt:lpstr>'F22 NP4-2Adj - Readmisión otros'!Títulos_a_imprimir</vt:lpstr>
      <vt:lpstr>'F23 NP4-2Adj - PPAA otros'!Títulos_a_imprimir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José Luis Miralles Bono</dc:creator>
  <cp:lastModifiedBy>MIRALLES BONO, JOSE LUIS</cp:lastModifiedBy>
  <cp:lastPrinted>2026-05-15T16:39:39Z</cp:lastPrinted>
  <dcterms:created xsi:type="dcterms:W3CDTF">2026-05-15T15:44:37Z</dcterms:created>
  <dcterms:modified xsi:type="dcterms:W3CDTF">2026-05-21T08:56:16Z</dcterms:modified>
</cp:coreProperties>
</file>